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amandat\Desktop\"/>
    </mc:Choice>
  </mc:AlternateContent>
  <xr:revisionPtr revIDLastSave="0" documentId="13_ncr:1_{1BFB5CDF-4B4B-4AEB-B7F1-10883AEA8873}" xr6:coauthVersionLast="45" xr6:coauthVersionMax="45" xr10:uidLastSave="{00000000-0000-0000-0000-000000000000}"/>
  <bookViews>
    <workbookView xWindow="9015" yWindow="4740" windowWidth="23520" windowHeight="16065" tabRatio="728" firstSheet="3" activeTab="3" xr2:uid="{00000000-000D-0000-FFFF-FFFF00000000}"/>
  </bookViews>
  <sheets>
    <sheet name="Mappa" sheetId="20" state="hidden" r:id="rId1"/>
    <sheet name="DB" sheetId="29" state="hidden" r:id="rId2"/>
    <sheet name="Ricerca" sheetId="28" state="hidden" r:id="rId3"/>
    <sheet name="Radel Horizontal" sheetId="25" r:id="rId4"/>
    <sheet name="--TUTTI--" sheetId="12" state="hidden" r:id="rId5"/>
    <sheet name="Radel Vertical" sheetId="24" r:id="rId6"/>
    <sheet name="Linear Horizonal" sheetId="32" r:id="rId7"/>
    <sheet name="Linear Vertical" sheetId="33" r:id="rId8"/>
    <sheet name="Safe Touch Horizontal" sheetId="30" r:id="rId9"/>
    <sheet name="Safe Touch Vertical" sheetId="34" r:id="rId10"/>
    <sheet name="TUTTI_VERT" sheetId="22" state="hidden" r:id="rId11"/>
  </sheets>
  <externalReferences>
    <externalReference r:id="rId12"/>
    <externalReference r:id="rId13"/>
  </externalReferences>
  <definedNames>
    <definedName name="_xlnm.Print_Area" localSheetId="6">'Linear Horizonal'!$A$2:$H$36</definedName>
    <definedName name="_xlnm.Print_Area" localSheetId="7">'Linear Vertical'!$A$2:$M$26</definedName>
    <definedName name="_xlnm.Print_Area" localSheetId="3">'Radel Horizontal'!$A$2:$H$37</definedName>
    <definedName name="_xlnm.Print_Area" localSheetId="5">'Radel Vertical'!$A$2:$M$26</definedName>
    <definedName name="_xlnm.Print_Area" localSheetId="2">Ricerca!$B$2:$L$21</definedName>
    <definedName name="_xlnm.Print_Area" localSheetId="8">'Safe Touch Horizontal'!$A$2:$H$37</definedName>
    <definedName name="_xlnm.Print_Area" localSheetId="9">'Safe Touch Vertical'!$A$2:$L$24</definedName>
    <definedName name="_xlnm.Print_Titles" localSheetId="0">Mappa!$A:$B,Mappa!$2:$4</definedName>
    <definedName name="_xlnm.Print_Titles" localSheetId="4">'--TUTTI--'!$A:$A,'--TUTTI--'!$2:$6</definedName>
    <definedName name="_xlnm.Print_Titles" localSheetId="10">TUTTI_VERT!$A:$A,TUTTI_VERT!$2:$6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25" l="1"/>
  <c r="L9" i="34" l="1"/>
  <c r="L10" i="34" s="1"/>
  <c r="C11" i="34"/>
  <c r="C15" i="34"/>
  <c r="C23" i="34" s="1"/>
  <c r="D15" i="34"/>
  <c r="D23" i="34" s="1"/>
  <c r="E15" i="34"/>
  <c r="E23" i="34" s="1"/>
  <c r="F15" i="34"/>
  <c r="F24" i="34" s="1"/>
  <c r="G15" i="34"/>
  <c r="G25" i="34" s="1"/>
  <c r="H15" i="34"/>
  <c r="H23" i="34" s="1"/>
  <c r="I15" i="34"/>
  <c r="J15" i="34"/>
  <c r="J24" i="34" s="1"/>
  <c r="K15" i="34"/>
  <c r="K23" i="34" s="1"/>
  <c r="L15" i="34"/>
  <c r="L23" i="34" s="1"/>
  <c r="N17" i="34"/>
  <c r="I23" i="34"/>
  <c r="E24" i="34"/>
  <c r="I24" i="34"/>
  <c r="C25" i="34"/>
  <c r="D25" i="34"/>
  <c r="E25" i="34"/>
  <c r="I25" i="34"/>
  <c r="K25" i="34"/>
  <c r="G23" i="34" l="1"/>
  <c r="G24" i="34"/>
  <c r="K24" i="34"/>
  <c r="K16" i="34" s="1"/>
  <c r="K20" i="34" s="1"/>
  <c r="C24" i="34"/>
  <c r="C16" i="34" s="1"/>
  <c r="C19" i="34" s="1"/>
  <c r="L24" i="34"/>
  <c r="L16" i="34" s="1"/>
  <c r="L25" i="34"/>
  <c r="D24" i="34"/>
  <c r="D16" i="34" s="1"/>
  <c r="G16" i="34"/>
  <c r="G19" i="34" s="1"/>
  <c r="E16" i="34"/>
  <c r="E22" i="34" s="1"/>
  <c r="I16" i="34"/>
  <c r="I18" i="34" s="1"/>
  <c r="H25" i="34"/>
  <c r="H24" i="34"/>
  <c r="H16" i="34" s="1"/>
  <c r="J25" i="34"/>
  <c r="F25" i="34"/>
  <c r="J23" i="34"/>
  <c r="J16" i="34" s="1"/>
  <c r="F23" i="34"/>
  <c r="F16" i="34" s="1"/>
  <c r="I20" i="34" l="1"/>
  <c r="C17" i="34"/>
  <c r="E17" i="34"/>
  <c r="C20" i="34"/>
  <c r="E19" i="34"/>
  <c r="C21" i="34"/>
  <c r="E20" i="34"/>
  <c r="D17" i="34"/>
  <c r="D18" i="34"/>
  <c r="D22" i="34"/>
  <c r="D19" i="34"/>
  <c r="D20" i="34"/>
  <c r="D21" i="34"/>
  <c r="L17" i="34"/>
  <c r="L19" i="34"/>
  <c r="K18" i="34"/>
  <c r="L22" i="34"/>
  <c r="I21" i="34"/>
  <c r="L18" i="34"/>
  <c r="I17" i="34"/>
  <c r="G22" i="34"/>
  <c r="K17" i="34"/>
  <c r="K21" i="34"/>
  <c r="K22" i="34"/>
  <c r="K19" i="34"/>
  <c r="L21" i="34"/>
  <c r="L20" i="34"/>
  <c r="I22" i="34"/>
  <c r="C18" i="34"/>
  <c r="I19" i="34"/>
  <c r="E21" i="34"/>
  <c r="E18" i="34"/>
  <c r="C22" i="34"/>
  <c r="G21" i="34"/>
  <c r="H17" i="34"/>
  <c r="H21" i="34"/>
  <c r="H20" i="34"/>
  <c r="H18" i="34"/>
  <c r="H22" i="34"/>
  <c r="H19" i="34"/>
  <c r="G18" i="34"/>
  <c r="G17" i="34"/>
  <c r="G20" i="34"/>
  <c r="F17" i="34"/>
  <c r="F18" i="34"/>
  <c r="F20" i="34"/>
  <c r="F22" i="34"/>
  <c r="F19" i="34"/>
  <c r="F21" i="34"/>
  <c r="J17" i="34"/>
  <c r="J18" i="34"/>
  <c r="J20" i="34"/>
  <c r="J22" i="34"/>
  <c r="J19" i="34"/>
  <c r="J21" i="34"/>
  <c r="E12" i="25" l="1"/>
  <c r="CK1" i="22" l="1"/>
  <c r="CJ1" i="22"/>
  <c r="CI1" i="22"/>
  <c r="CH1" i="22"/>
  <c r="CG1" i="22"/>
  <c r="CF1" i="22"/>
  <c r="CE1" i="22"/>
  <c r="CD1" i="22"/>
  <c r="CC1" i="22"/>
  <c r="CB1" i="22"/>
  <c r="CA1" i="22"/>
  <c r="BZ1" i="22"/>
  <c r="BY1" i="22"/>
  <c r="BX1" i="22"/>
  <c r="BW1" i="22"/>
  <c r="BV1" i="22"/>
  <c r="BU1" i="22"/>
  <c r="BT1" i="22"/>
  <c r="BS1" i="22"/>
  <c r="BR1" i="22"/>
  <c r="BQ1" i="22"/>
  <c r="BP1" i="22"/>
  <c r="BO1" i="22"/>
  <c r="BN1" i="22"/>
  <c r="BM1" i="22"/>
  <c r="BL1" i="22"/>
  <c r="BK1" i="22"/>
  <c r="BJ1" i="22"/>
  <c r="BI1" i="22"/>
  <c r="BH1" i="22"/>
  <c r="BG1" i="22"/>
  <c r="BF1" i="22"/>
  <c r="BE1" i="22"/>
  <c r="BD1" i="22"/>
  <c r="BC1" i="22"/>
  <c r="BB1" i="22"/>
  <c r="BA1" i="22"/>
  <c r="AZ1" i="22"/>
  <c r="AY1" i="22"/>
  <c r="AX1" i="22"/>
  <c r="AW1" i="22"/>
  <c r="AV1" i="22"/>
  <c r="AU1" i="22"/>
  <c r="AT1" i="22"/>
  <c r="AS1" i="22"/>
  <c r="AR1" i="22"/>
  <c r="AQ1" i="22"/>
  <c r="AP1" i="22"/>
  <c r="AO1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R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1" i="22"/>
  <c r="C1" i="22"/>
  <c r="B1" i="22"/>
  <c r="L26" i="33"/>
  <c r="O19" i="33"/>
  <c r="M17" i="33"/>
  <c r="M25" i="33" s="1"/>
  <c r="L17" i="33"/>
  <c r="L25" i="33" s="1"/>
  <c r="K17" i="33"/>
  <c r="K25" i="33" s="1"/>
  <c r="J17" i="33"/>
  <c r="J25" i="33" s="1"/>
  <c r="I17" i="33"/>
  <c r="I25" i="33" s="1"/>
  <c r="H17" i="33"/>
  <c r="H25" i="33" s="1"/>
  <c r="G17" i="33"/>
  <c r="G25" i="33" s="1"/>
  <c r="F17" i="33"/>
  <c r="F25" i="33" s="1"/>
  <c r="E17" i="33"/>
  <c r="E27" i="33" s="1"/>
  <c r="D17" i="33"/>
  <c r="D26" i="33" s="1"/>
  <c r="C17" i="33"/>
  <c r="C25" i="33" s="1"/>
  <c r="C13" i="33"/>
  <c r="M11" i="33"/>
  <c r="B2" i="33"/>
  <c r="O19" i="24"/>
  <c r="M17" i="24"/>
  <c r="M26" i="24" s="1"/>
  <c r="L17" i="24"/>
  <c r="K17" i="24"/>
  <c r="J17" i="24"/>
  <c r="I17" i="24"/>
  <c r="I26" i="24" s="1"/>
  <c r="H17" i="24"/>
  <c r="G17" i="24"/>
  <c r="F17" i="24"/>
  <c r="E17" i="24"/>
  <c r="E26" i="24" s="1"/>
  <c r="D17" i="24"/>
  <c r="C17" i="24"/>
  <c r="C13" i="24"/>
  <c r="M11" i="24"/>
  <c r="M12" i="24" s="1"/>
  <c r="B2" i="24"/>
  <c r="J19" i="30"/>
  <c r="H18" i="30"/>
  <c r="H36" i="30" s="1"/>
  <c r="G18" i="30"/>
  <c r="G36" i="30" s="1"/>
  <c r="F18" i="30"/>
  <c r="F36" i="30" s="1"/>
  <c r="E18" i="30"/>
  <c r="E36" i="30" s="1"/>
  <c r="D18" i="30"/>
  <c r="D36" i="30" s="1"/>
  <c r="C18" i="30"/>
  <c r="C37" i="30" s="1"/>
  <c r="H13" i="30"/>
  <c r="H14" i="30" s="1"/>
  <c r="J18" i="32"/>
  <c r="H17" i="32"/>
  <c r="H36" i="32" s="1"/>
  <c r="G17" i="32"/>
  <c r="G35" i="32" s="1"/>
  <c r="F17" i="32"/>
  <c r="F35" i="32" s="1"/>
  <c r="E17" i="32"/>
  <c r="E35" i="32" s="1"/>
  <c r="D17" i="32"/>
  <c r="D36" i="32" s="1"/>
  <c r="C17" i="32"/>
  <c r="C35" i="32" s="1"/>
  <c r="H12" i="32"/>
  <c r="H13" i="32" s="1"/>
  <c r="E11" i="32"/>
  <c r="B2" i="32"/>
  <c r="CG1" i="12"/>
  <c r="CF1" i="12"/>
  <c r="CE1" i="12"/>
  <c r="CD1" i="12"/>
  <c r="CC1" i="12"/>
  <c r="CB1" i="12"/>
  <c r="CA1" i="12"/>
  <c r="BZ1" i="12"/>
  <c r="BY1" i="12"/>
  <c r="BX1" i="12"/>
  <c r="BW1" i="12"/>
  <c r="BV1" i="12"/>
  <c r="BU1" i="12"/>
  <c r="BT1" i="12"/>
  <c r="BS1" i="12"/>
  <c r="BR1" i="12"/>
  <c r="BQ1" i="12"/>
  <c r="BP1" i="12"/>
  <c r="BO1" i="12"/>
  <c r="BN1" i="12"/>
  <c r="BM1" i="12"/>
  <c r="BL1" i="12"/>
  <c r="BK1" i="12"/>
  <c r="BJ1" i="12"/>
  <c r="BI1" i="12"/>
  <c r="BH1" i="12"/>
  <c r="BG1" i="12"/>
  <c r="BF1" i="12"/>
  <c r="BE1" i="12"/>
  <c r="BD1" i="12"/>
  <c r="BC1" i="12"/>
  <c r="BB1" i="12"/>
  <c r="BA1" i="12"/>
  <c r="AZ1" i="12"/>
  <c r="AY1" i="12"/>
  <c r="AX1" i="12"/>
  <c r="AW1" i="12"/>
  <c r="AV1" i="12"/>
  <c r="AU1" i="12"/>
  <c r="AT1" i="12"/>
  <c r="AS1" i="12"/>
  <c r="AR1" i="12"/>
  <c r="AQ1" i="12"/>
  <c r="AP1" i="12"/>
  <c r="AO1" i="12"/>
  <c r="AN1" i="12"/>
  <c r="AM1" i="12"/>
  <c r="AL1" i="12"/>
  <c r="AK1" i="12"/>
  <c r="AJ1" i="12"/>
  <c r="AI1" i="12"/>
  <c r="AH1" i="12"/>
  <c r="AG1" i="12"/>
  <c r="AF1" i="12"/>
  <c r="AE1" i="12"/>
  <c r="AD1" i="12"/>
  <c r="AC1" i="12"/>
  <c r="AB1" i="12"/>
  <c r="AA1" i="12"/>
  <c r="Z1" i="12"/>
  <c r="Y1" i="12"/>
  <c r="X1" i="12"/>
  <c r="W1" i="12"/>
  <c r="V1" i="12"/>
  <c r="U1" i="12"/>
  <c r="T1" i="12"/>
  <c r="S1" i="12"/>
  <c r="R1" i="12"/>
  <c r="Q1" i="12"/>
  <c r="P1" i="12"/>
  <c r="O1" i="12"/>
  <c r="N1" i="12"/>
  <c r="M1" i="12"/>
  <c r="L1" i="12"/>
  <c r="K1" i="12"/>
  <c r="J1" i="12"/>
  <c r="I1" i="12"/>
  <c r="H1" i="12"/>
  <c r="G1" i="12"/>
  <c r="F1" i="12"/>
  <c r="E1" i="12"/>
  <c r="D1" i="12"/>
  <c r="C1" i="12"/>
  <c r="B1" i="12"/>
  <c r="J19" i="25"/>
  <c r="H18" i="25"/>
  <c r="G18" i="25"/>
  <c r="F18" i="25"/>
  <c r="E18" i="25"/>
  <c r="D18" i="25"/>
  <c r="H13" i="25"/>
  <c r="H14" i="25" s="1"/>
  <c r="B2" i="25"/>
  <c r="K12" i="28"/>
  <c r="B11" i="28"/>
  <c r="J9" i="28"/>
  <c r="H9" i="28"/>
  <c r="K8" i="28" s="1"/>
  <c r="C4" i="28"/>
  <c r="F15" i="28" s="1"/>
  <c r="H4" i="29"/>
  <c r="C37" i="25" l="1"/>
  <c r="E37" i="30"/>
  <c r="F27" i="24"/>
  <c r="J27" i="24"/>
  <c r="E26" i="33"/>
  <c r="F27" i="33"/>
  <c r="H37" i="30"/>
  <c r="C26" i="24"/>
  <c r="G26" i="24"/>
  <c r="K26" i="24"/>
  <c r="I26" i="33"/>
  <c r="J27" i="33"/>
  <c r="I19" i="30"/>
  <c r="D25" i="24"/>
  <c r="H25" i="24"/>
  <c r="L25" i="24"/>
  <c r="J26" i="33"/>
  <c r="M27" i="33"/>
  <c r="D37" i="30"/>
  <c r="D25" i="33"/>
  <c r="E25" i="33"/>
  <c r="F26" i="33"/>
  <c r="G27" i="33"/>
  <c r="D36" i="25"/>
  <c r="F37" i="30"/>
  <c r="F26" i="30" s="1"/>
  <c r="G26" i="33"/>
  <c r="G18" i="33" s="1"/>
  <c r="H27" i="33"/>
  <c r="G37" i="30"/>
  <c r="G26" i="30" s="1"/>
  <c r="G32" i="30" s="1"/>
  <c r="H26" i="33"/>
  <c r="H18" i="33" s="1"/>
  <c r="I27" i="33"/>
  <c r="G37" i="25"/>
  <c r="I18" i="32"/>
  <c r="K27" i="33"/>
  <c r="F37" i="25"/>
  <c r="K26" i="33"/>
  <c r="L27" i="33"/>
  <c r="H36" i="25"/>
  <c r="C36" i="30"/>
  <c r="C36" i="32"/>
  <c r="C25" i="32" s="1"/>
  <c r="G36" i="32"/>
  <c r="G25" i="32" s="1"/>
  <c r="M26" i="33"/>
  <c r="M18" i="33" s="1"/>
  <c r="E36" i="25"/>
  <c r="A4" i="28"/>
  <c r="J4" i="28" s="1"/>
  <c r="C27" i="33"/>
  <c r="C26" i="33"/>
  <c r="C18" i="33" s="1"/>
  <c r="D27" i="33"/>
  <c r="D18" i="33"/>
  <c r="D24" i="33" s="1"/>
  <c r="L18" i="33"/>
  <c r="L20" i="33" s="1"/>
  <c r="M12" i="33"/>
  <c r="E18" i="33"/>
  <c r="E20" i="33" s="1"/>
  <c r="I18" i="33"/>
  <c r="I20" i="33" s="1"/>
  <c r="M27" i="24"/>
  <c r="H26" i="30"/>
  <c r="H20" i="30" s="1"/>
  <c r="E36" i="32"/>
  <c r="E25" i="32" s="1"/>
  <c r="E19" i="32" s="1"/>
  <c r="D35" i="32"/>
  <c r="D25" i="32" s="1"/>
  <c r="H35" i="32"/>
  <c r="H25" i="32" s="1"/>
  <c r="H28" i="32" s="1"/>
  <c r="F36" i="32"/>
  <c r="F25" i="32"/>
  <c r="F32" i="32" s="1"/>
  <c r="E26" i="30"/>
  <c r="E35" i="30" s="1"/>
  <c r="C26" i="30"/>
  <c r="C35" i="30" s="1"/>
  <c r="I21" i="33"/>
  <c r="F18" i="33"/>
  <c r="F21" i="33" s="1"/>
  <c r="J18" i="33"/>
  <c r="J21" i="33" s="1"/>
  <c r="K18" i="33"/>
  <c r="K22" i="33" s="1"/>
  <c r="D26" i="30"/>
  <c r="D35" i="30" s="1"/>
  <c r="G25" i="24"/>
  <c r="G18" i="24" s="1"/>
  <c r="E27" i="24"/>
  <c r="C25" i="24"/>
  <c r="C18" i="24" s="1"/>
  <c r="I27" i="24"/>
  <c r="K25" i="24"/>
  <c r="K18" i="24" s="1"/>
  <c r="K20" i="24" s="1"/>
  <c r="E25" i="24"/>
  <c r="E18" i="24" s="1"/>
  <c r="I25" i="24"/>
  <c r="I18" i="24" s="1"/>
  <c r="M25" i="24"/>
  <c r="M18" i="24" s="1"/>
  <c r="F26" i="24"/>
  <c r="J26" i="24"/>
  <c r="C27" i="24"/>
  <c r="G27" i="24"/>
  <c r="K27" i="24"/>
  <c r="F25" i="24"/>
  <c r="J25" i="24"/>
  <c r="D27" i="24"/>
  <c r="H27" i="24"/>
  <c r="L27" i="24"/>
  <c r="D26" i="24"/>
  <c r="D18" i="24" s="1"/>
  <c r="H26" i="24"/>
  <c r="H18" i="24" s="1"/>
  <c r="L26" i="24"/>
  <c r="L18" i="24" s="1"/>
  <c r="F36" i="25"/>
  <c r="D37" i="25"/>
  <c r="H37" i="25"/>
  <c r="C36" i="25"/>
  <c r="C26" i="25" s="1"/>
  <c r="G36" i="25"/>
  <c r="G26" i="25" s="1"/>
  <c r="E37" i="25"/>
  <c r="I19" i="25"/>
  <c r="F19" i="32"/>
  <c r="D21" i="33"/>
  <c r="C30" i="30"/>
  <c r="C19" i="30"/>
  <c r="L19" i="33"/>
  <c r="C33" i="30"/>
  <c r="H35" i="30"/>
  <c r="H27" i="30"/>
  <c r="H25" i="30"/>
  <c r="H30" i="30"/>
  <c r="H34" i="30"/>
  <c r="F20" i="33"/>
  <c r="J23" i="33"/>
  <c r="I23" i="33"/>
  <c r="G22" i="33" l="1"/>
  <c r="G21" i="33"/>
  <c r="G24" i="33"/>
  <c r="G19" i="33"/>
  <c r="G20" i="33"/>
  <c r="K20" i="33"/>
  <c r="F24" i="33"/>
  <c r="D23" i="33"/>
  <c r="C28" i="30"/>
  <c r="D19" i="33"/>
  <c r="I24" i="33"/>
  <c r="D20" i="33"/>
  <c r="I19" i="33"/>
  <c r="F23" i="33"/>
  <c r="I22" i="33"/>
  <c r="F19" i="33"/>
  <c r="F22" i="33"/>
  <c r="D22" i="33"/>
  <c r="F26" i="25"/>
  <c r="H7" i="28"/>
  <c r="D24" i="30"/>
  <c r="E26" i="25"/>
  <c r="E20" i="25" s="1"/>
  <c r="D26" i="25"/>
  <c r="D22" i="25" s="1"/>
  <c r="H26" i="25"/>
  <c r="H20" i="25" s="1"/>
  <c r="H23" i="33"/>
  <c r="H19" i="33"/>
  <c r="H22" i="33"/>
  <c r="H21" i="33"/>
  <c r="H20" i="33"/>
  <c r="H24" i="33"/>
  <c r="G30" i="32"/>
  <c r="G26" i="32"/>
  <c r="G27" i="32"/>
  <c r="G23" i="32"/>
  <c r="G20" i="32"/>
  <c r="G29" i="32"/>
  <c r="G31" i="32"/>
  <c r="C34" i="32"/>
  <c r="C33" i="32"/>
  <c r="C21" i="32"/>
  <c r="C23" i="32"/>
  <c r="C31" i="32"/>
  <c r="C27" i="32"/>
  <c r="C20" i="32"/>
  <c r="M19" i="33"/>
  <c r="M24" i="33"/>
  <c r="M22" i="33"/>
  <c r="F34" i="30"/>
  <c r="F21" i="30"/>
  <c r="C22" i="33"/>
  <c r="C23" i="33"/>
  <c r="C21" i="33"/>
  <c r="C23" i="30"/>
  <c r="C20" i="30"/>
  <c r="F23" i="32"/>
  <c r="E22" i="33"/>
  <c r="E19" i="33"/>
  <c r="H8" i="28"/>
  <c r="E24" i="33"/>
  <c r="E23" i="33"/>
  <c r="E21" i="33"/>
  <c r="B2" i="28"/>
  <c r="G23" i="33"/>
  <c r="K7" i="28"/>
  <c r="H19" i="30"/>
  <c r="H22" i="30"/>
  <c r="H33" i="30"/>
  <c r="K21" i="33"/>
  <c r="K23" i="33"/>
  <c r="L22" i="33"/>
  <c r="L24" i="33"/>
  <c r="M20" i="33"/>
  <c r="M23" i="33"/>
  <c r="K19" i="33"/>
  <c r="L21" i="33"/>
  <c r="M21" i="33"/>
  <c r="K24" i="33"/>
  <c r="L23" i="33"/>
  <c r="C20" i="33"/>
  <c r="C24" i="33"/>
  <c r="C19" i="33"/>
  <c r="H21" i="30"/>
  <c r="H29" i="30"/>
  <c r="H32" i="30"/>
  <c r="H23" i="30"/>
  <c r="H31" i="30"/>
  <c r="H28" i="30"/>
  <c r="H24" i="30"/>
  <c r="E29" i="30"/>
  <c r="F23" i="30"/>
  <c r="F32" i="30"/>
  <c r="F29" i="30"/>
  <c r="G35" i="30"/>
  <c r="G28" i="30"/>
  <c r="C27" i="30"/>
  <c r="F30" i="30"/>
  <c r="F27" i="30"/>
  <c r="F28" i="30"/>
  <c r="E24" i="30"/>
  <c r="F20" i="30"/>
  <c r="F35" i="30"/>
  <c r="F31" i="30"/>
  <c r="E20" i="30"/>
  <c r="F25" i="30"/>
  <c r="E21" i="30"/>
  <c r="F19" i="30"/>
  <c r="F22" i="30"/>
  <c r="F24" i="30"/>
  <c r="F33" i="30"/>
  <c r="F20" i="32"/>
  <c r="F28" i="32"/>
  <c r="G24" i="32"/>
  <c r="H23" i="32"/>
  <c r="H24" i="32"/>
  <c r="C30" i="32"/>
  <c r="H33" i="32"/>
  <c r="C32" i="32"/>
  <c r="C24" i="32"/>
  <c r="C28" i="32"/>
  <c r="C29" i="32"/>
  <c r="C26" i="32"/>
  <c r="C22" i="32"/>
  <c r="C19" i="32"/>
  <c r="C18" i="32"/>
  <c r="D23" i="30"/>
  <c r="D20" i="30"/>
  <c r="G27" i="30"/>
  <c r="G19" i="30"/>
  <c r="D31" i="30"/>
  <c r="G23" i="30"/>
  <c r="D28" i="30"/>
  <c r="D33" i="30"/>
  <c r="G21" i="30"/>
  <c r="C29" i="30"/>
  <c r="G24" i="30"/>
  <c r="G34" i="30"/>
  <c r="C24" i="30"/>
  <c r="C34" i="30"/>
  <c r="D19" i="30"/>
  <c r="D22" i="30"/>
  <c r="D21" i="30"/>
  <c r="D29" i="30"/>
  <c r="G25" i="30"/>
  <c r="G20" i="30"/>
  <c r="G30" i="30"/>
  <c r="D30" i="30"/>
  <c r="D25" i="30"/>
  <c r="G31" i="30"/>
  <c r="G22" i="30"/>
  <c r="C22" i="30"/>
  <c r="C32" i="30"/>
  <c r="D34" i="30"/>
  <c r="D32" i="30"/>
  <c r="D27" i="30"/>
  <c r="F27" i="32"/>
  <c r="F30" i="32"/>
  <c r="F31" i="32"/>
  <c r="F29" i="32"/>
  <c r="F26" i="32"/>
  <c r="F34" i="32"/>
  <c r="G22" i="32"/>
  <c r="G18" i="32"/>
  <c r="G21" i="32"/>
  <c r="G34" i="32"/>
  <c r="F33" i="32"/>
  <c r="F22" i="32"/>
  <c r="G33" i="32"/>
  <c r="F18" i="32"/>
  <c r="F21" i="32"/>
  <c r="F24" i="32"/>
  <c r="G19" i="32"/>
  <c r="G28" i="32"/>
  <c r="G32" i="32"/>
  <c r="D24" i="32"/>
  <c r="D28" i="32"/>
  <c r="D27" i="32"/>
  <c r="D20" i="32"/>
  <c r="D18" i="32"/>
  <c r="E31" i="32"/>
  <c r="E26" i="32"/>
  <c r="E28" i="32"/>
  <c r="E29" i="32"/>
  <c r="E23" i="32"/>
  <c r="E22" i="32"/>
  <c r="E18" i="32"/>
  <c r="E30" i="32"/>
  <c r="E32" i="32"/>
  <c r="E20" i="32"/>
  <c r="E24" i="32"/>
  <c r="E33" i="32"/>
  <c r="E21" i="32"/>
  <c r="E27" i="32"/>
  <c r="E34" i="32"/>
  <c r="H27" i="32"/>
  <c r="H21" i="32"/>
  <c r="H31" i="32"/>
  <c r="H22" i="32"/>
  <c r="H20" i="32"/>
  <c r="H18" i="32"/>
  <c r="H19" i="32"/>
  <c r="H29" i="32"/>
  <c r="H30" i="32"/>
  <c r="C21" i="30"/>
  <c r="C25" i="30"/>
  <c r="C31" i="30"/>
  <c r="J22" i="33"/>
  <c r="D22" i="32"/>
  <c r="D19" i="32"/>
  <c r="D29" i="32"/>
  <c r="E28" i="30"/>
  <c r="E30" i="30"/>
  <c r="E23" i="30"/>
  <c r="E31" i="30"/>
  <c r="J19" i="33"/>
  <c r="D32" i="32"/>
  <c r="D34" i="32"/>
  <c r="D21" i="32"/>
  <c r="D31" i="32"/>
  <c r="E32" i="30"/>
  <c r="E34" i="30"/>
  <c r="E25" i="30"/>
  <c r="E33" i="30"/>
  <c r="G33" i="30"/>
  <c r="G29" i="30"/>
  <c r="J20" i="33"/>
  <c r="J24" i="33"/>
  <c r="D30" i="32"/>
  <c r="D26" i="32"/>
  <c r="D23" i="32"/>
  <c r="D33" i="32"/>
  <c r="E19" i="30"/>
  <c r="E22" i="30"/>
  <c r="E27" i="30"/>
  <c r="H32" i="32"/>
  <c r="H34" i="32"/>
  <c r="H26" i="32"/>
  <c r="K19" i="24"/>
  <c r="F18" i="24"/>
  <c r="F23" i="24" s="1"/>
  <c r="K24" i="24"/>
  <c r="K22" i="24"/>
  <c r="K21" i="24"/>
  <c r="J18" i="24"/>
  <c r="J19" i="24" s="1"/>
  <c r="K23" i="24"/>
  <c r="H21" i="24"/>
  <c r="H22" i="24"/>
  <c r="H23" i="24"/>
  <c r="H24" i="24"/>
  <c r="H20" i="24"/>
  <c r="H19" i="24"/>
  <c r="L21" i="24"/>
  <c r="L22" i="24"/>
  <c r="L23" i="24"/>
  <c r="L24" i="24"/>
  <c r="L20" i="24"/>
  <c r="L19" i="24"/>
  <c r="E22" i="24"/>
  <c r="E23" i="24"/>
  <c r="E24" i="24"/>
  <c r="E20" i="24"/>
  <c r="E19" i="24"/>
  <c r="E21" i="24"/>
  <c r="M22" i="24"/>
  <c r="M23" i="24"/>
  <c r="M24" i="24"/>
  <c r="M20" i="24"/>
  <c r="M19" i="24"/>
  <c r="M21" i="24"/>
  <c r="D21" i="24"/>
  <c r="D22" i="24"/>
  <c r="D23" i="24"/>
  <c r="D24" i="24"/>
  <c r="D20" i="24"/>
  <c r="D19" i="24"/>
  <c r="I22" i="24"/>
  <c r="I23" i="24"/>
  <c r="I24" i="24"/>
  <c r="I20" i="24"/>
  <c r="I19" i="24"/>
  <c r="I21" i="24"/>
  <c r="G24" i="24"/>
  <c r="G20" i="24"/>
  <c r="G19" i="24"/>
  <c r="G21" i="24"/>
  <c r="G22" i="24"/>
  <c r="G23" i="24"/>
  <c r="C24" i="24"/>
  <c r="C20" i="24"/>
  <c r="C19" i="24"/>
  <c r="C21" i="24"/>
  <c r="C22" i="24"/>
  <c r="C23" i="24"/>
  <c r="F35" i="25"/>
  <c r="F33" i="25"/>
  <c r="F31" i="25"/>
  <c r="F29" i="25"/>
  <c r="F27" i="25"/>
  <c r="F25" i="25"/>
  <c r="F23" i="25"/>
  <c r="F21" i="25"/>
  <c r="F19" i="25"/>
  <c r="F34" i="25"/>
  <c r="F32" i="25"/>
  <c r="F30" i="25"/>
  <c r="F28" i="25"/>
  <c r="F24" i="25"/>
  <c r="F22" i="25"/>
  <c r="F20" i="25"/>
  <c r="G35" i="25"/>
  <c r="G33" i="25"/>
  <c r="G31" i="25"/>
  <c r="G29" i="25"/>
  <c r="G27" i="25"/>
  <c r="G25" i="25"/>
  <c r="G23" i="25"/>
  <c r="G21" i="25"/>
  <c r="G34" i="25"/>
  <c r="G32" i="25"/>
  <c r="G30" i="25"/>
  <c r="G28" i="25"/>
  <c r="G24" i="25"/>
  <c r="G22" i="25"/>
  <c r="G20" i="25"/>
  <c r="G19" i="25"/>
  <c r="K9" i="28" l="1"/>
  <c r="D28" i="25"/>
  <c r="E19" i="25"/>
  <c r="D32" i="25"/>
  <c r="D24" i="25"/>
  <c r="E24" i="25"/>
  <c r="E22" i="25"/>
  <c r="D31" i="25"/>
  <c r="D21" i="25"/>
  <c r="D23" i="25"/>
  <c r="E28" i="25"/>
  <c r="D25" i="25"/>
  <c r="E30" i="25"/>
  <c r="H22" i="25"/>
  <c r="D34" i="25"/>
  <c r="H28" i="25"/>
  <c r="E21" i="25"/>
  <c r="H30" i="25"/>
  <c r="D27" i="25"/>
  <c r="E23" i="25"/>
  <c r="E32" i="25"/>
  <c r="D30" i="25"/>
  <c r="D29" i="25"/>
  <c r="E25" i="25"/>
  <c r="E34" i="25"/>
  <c r="D33" i="25"/>
  <c r="E27" i="25"/>
  <c r="H23" i="25"/>
  <c r="E29" i="25"/>
  <c r="D19" i="25"/>
  <c r="E31" i="25"/>
  <c r="H21" i="25"/>
  <c r="D35" i="25"/>
  <c r="D20" i="25"/>
  <c r="E33" i="25"/>
  <c r="E35" i="25"/>
  <c r="H24" i="25"/>
  <c r="H32" i="25"/>
  <c r="H27" i="25"/>
  <c r="H31" i="25"/>
  <c r="H25" i="25"/>
  <c r="H34" i="25"/>
  <c r="H29" i="25"/>
  <c r="H35" i="25"/>
  <c r="H19" i="25"/>
  <c r="H33" i="25"/>
  <c r="J20" i="24"/>
  <c r="F22" i="24"/>
  <c r="F20" i="24"/>
  <c r="F24" i="24"/>
  <c r="F19" i="24"/>
  <c r="J22" i="24"/>
  <c r="J24" i="24"/>
  <c r="J21" i="24"/>
  <c r="J23" i="24"/>
  <c r="F21" i="24"/>
  <c r="C22" i="25" l="1"/>
  <c r="C24" i="25"/>
  <c r="C23" i="25"/>
  <c r="C34" i="25"/>
  <c r="C28" i="25"/>
  <c r="C27" i="25"/>
  <c r="C30" i="25"/>
  <c r="C29" i="25"/>
  <c r="C25" i="25"/>
  <c r="C35" i="25"/>
  <c r="C20" i="25"/>
  <c r="C31" i="25"/>
  <c r="C21" i="25"/>
  <c r="C19" i="25"/>
  <c r="C33" i="25"/>
  <c r="C32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pavaninm</author>
  </authors>
  <commentList>
    <comment ref="T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pavaninm:</t>
        </r>
        <r>
          <rPr>
            <sz val="9"/>
            <color indexed="81"/>
            <rFont val="Tahoma"/>
            <family val="2"/>
          </rPr>
          <t xml:space="preserve">
esiste la lunghezza 1300 per i modelli 11 e 22, per le altezza 500mm e 600mm - solo per modello compact</t>
        </r>
      </text>
    </comment>
    <comment ref="T1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pavaninm:</t>
        </r>
        <r>
          <rPr>
            <sz val="9"/>
            <color indexed="81"/>
            <rFont val="Tahoma"/>
            <family val="2"/>
          </rPr>
          <t xml:space="preserve">
esiste la lunghezza 1300 per i modelli 11 e 22, per le altezza 500mm e 600mm - solo per modello compact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Okill</author>
  </authors>
  <commentList>
    <comment ref="D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<sst xmlns="http://schemas.openxmlformats.org/spreadsheetml/2006/main" count="918" uniqueCount="249">
  <si>
    <t>Altezza</t>
  </si>
  <si>
    <t>10HP</t>
  </si>
  <si>
    <t>11HP</t>
  </si>
  <si>
    <t>20HP</t>
  </si>
  <si>
    <t>21HP</t>
  </si>
  <si>
    <t>22HP</t>
  </si>
  <si>
    <t>30HP</t>
  </si>
  <si>
    <t>33HP</t>
  </si>
  <si>
    <t>N/A</t>
  </si>
  <si>
    <t>32HP</t>
  </si>
  <si>
    <t>21HL</t>
  </si>
  <si>
    <t>10HL</t>
  </si>
  <si>
    <t>20HL</t>
  </si>
  <si>
    <t>22HL</t>
  </si>
  <si>
    <t>30HL</t>
  </si>
  <si>
    <t>33HL</t>
  </si>
  <si>
    <t>11HL</t>
  </si>
  <si>
    <t>32HL</t>
  </si>
  <si>
    <t>Profil</t>
  </si>
  <si>
    <t>Linear</t>
  </si>
  <si>
    <t>Igiene</t>
  </si>
  <si>
    <t>Mod.</t>
  </si>
  <si>
    <t>Piastre Radel Orizzontali</t>
  </si>
  <si>
    <t>Buderus</t>
  </si>
  <si>
    <t>Altezze</t>
  </si>
  <si>
    <t xml:space="preserve">Lunghezze </t>
  </si>
  <si>
    <t>ENE/MRT.RES.13003</t>
  </si>
  <si>
    <t>ENE/MRT.RES.13004</t>
  </si>
  <si>
    <t>ENE/MRT.RES.13012</t>
  </si>
  <si>
    <t>ENE/MRT.RES.13011</t>
  </si>
  <si>
    <t>Torna alla ricerca</t>
  </si>
  <si>
    <t xml:space="preserve"> = non applicabile / non si fa il modello</t>
  </si>
  <si>
    <t>-</t>
  </si>
  <si>
    <t>Piastre Radel Orizzontali Profilate e Linear</t>
  </si>
  <si>
    <t>RESA</t>
  </si>
  <si>
    <t>TR</t>
  </si>
  <si>
    <t>ENE/MRT.RES.13013</t>
  </si>
  <si>
    <t>Linear 33</t>
  </si>
  <si>
    <t>ENE/MRT.RES.13021_a</t>
  </si>
  <si>
    <t>Linear 22</t>
  </si>
  <si>
    <t>ENE/MRT.RES.17005</t>
  </si>
  <si>
    <t>Igiene 10</t>
  </si>
  <si>
    <t>Compact 11</t>
  </si>
  <si>
    <t>ENE/MRT.RES.13016_a</t>
  </si>
  <si>
    <t>Igiene 20</t>
  </si>
  <si>
    <t>Compact 21</t>
  </si>
  <si>
    <t>ENE/MRT.RES.17006</t>
  </si>
  <si>
    <t>Compact 22</t>
  </si>
  <si>
    <t>ENE/MRT.RES.13017_a</t>
  </si>
  <si>
    <t>Igiene 30</t>
  </si>
  <si>
    <t>manca TR</t>
  </si>
  <si>
    <t>Compact 32</t>
  </si>
  <si>
    <t>Compact 33</t>
  </si>
  <si>
    <t>ENE/MRT.RES.13027_a</t>
  </si>
  <si>
    <t>Linear 10</t>
  </si>
  <si>
    <t>ENE/MRT.RES.13028_a</t>
  </si>
  <si>
    <t>Linear 20</t>
  </si>
  <si>
    <t>Linear 21</t>
  </si>
  <si>
    <t>ENE/MRT.RES.17007</t>
  </si>
  <si>
    <t>Linear 30</t>
  </si>
  <si>
    <t>ID</t>
  </si>
  <si>
    <t>Aggiornamento MP20170223</t>
  </si>
  <si>
    <t xml:space="preserve"> = lunghezza non disponibile</t>
  </si>
  <si>
    <t xml:space="preserve"> = dati analoghi e/o mutuati dai rapporti di prova Buderus</t>
  </si>
  <si>
    <t>10VP</t>
  </si>
  <si>
    <t>20VP</t>
  </si>
  <si>
    <t>21VP</t>
  </si>
  <si>
    <t>22VP</t>
  </si>
  <si>
    <t>10VL</t>
  </si>
  <si>
    <t>20VL</t>
  </si>
  <si>
    <t>21VL</t>
  </si>
  <si>
    <t>22VL</t>
  </si>
  <si>
    <t>Profilata verticale 10</t>
  </si>
  <si>
    <t>Profilata verticale 20</t>
  </si>
  <si>
    <t>Profilata verticale 21</t>
  </si>
  <si>
    <t>Profilata verticale 22</t>
  </si>
  <si>
    <t>Linear Verticale 10</t>
  </si>
  <si>
    <t>Linear Verticale 20</t>
  </si>
  <si>
    <t>Linear Verticale 21</t>
  </si>
  <si>
    <t>Linear Verticale 22</t>
  </si>
  <si>
    <t>ENE/MRT.RES.00012a</t>
  </si>
  <si>
    <t>ENE/MRT.RES.00012c</t>
  </si>
  <si>
    <t>ENE/MRT.RES.00012d</t>
  </si>
  <si>
    <t>ENE/MRT.RES.15019</t>
  </si>
  <si>
    <t>ENE/MRT.RES.00015a</t>
  </si>
  <si>
    <t>ENE/MRT.RES.00015b</t>
  </si>
  <si>
    <t>ENE/MRT.RES.00015c</t>
  </si>
  <si>
    <t>ENE/MRT.RES.15020</t>
  </si>
  <si>
    <t>km</t>
  </si>
  <si>
    <t>n</t>
  </si>
  <si>
    <t xml:space="preserve">Km </t>
  </si>
  <si>
    <t xml:space="preserve">n </t>
  </si>
  <si>
    <t>Modello</t>
  </si>
  <si>
    <t>RESA canale a 50</t>
  </si>
  <si>
    <t xml:space="preserve">Delta.Temp (ΔT) </t>
  </si>
  <si>
    <t>W</t>
  </si>
  <si>
    <t>°C</t>
  </si>
  <si>
    <t>Characteristic curve</t>
  </si>
  <si>
    <t>1 wet chanel (33,33)</t>
  </si>
  <si>
    <t>mm</t>
  </si>
  <si>
    <t xml:space="preserve">ΔT </t>
  </si>
  <si>
    <t>Km</t>
  </si>
  <si>
    <t>Vertical Steel Panel radiators - Linear version - Type  10</t>
  </si>
  <si>
    <t>Vertical Steel Panel radiators - Linear version - Type  20</t>
  </si>
  <si>
    <t>Vertical Steel Panel radiators - Linear version - Type  21</t>
  </si>
  <si>
    <t>Vertical Steel Panel radiators - Linear version - Type  22</t>
  </si>
  <si>
    <t>Vertical Steel Panel radiators - profiled version - Type  10</t>
  </si>
  <si>
    <t>Vertical Steel Panel radiators - profiled version - Type  20</t>
  </si>
  <si>
    <t>Vertical Steel Panel radiators - profiled version - Type  21</t>
  </si>
  <si>
    <t>Vertical Steel Panel radiators - profiled version - Type  22</t>
  </si>
  <si>
    <t>Igiene 11</t>
  </si>
  <si>
    <t>Igiene 12</t>
  </si>
  <si>
    <t>Igiene 13</t>
  </si>
  <si>
    <t>Igiene 14</t>
  </si>
  <si>
    <t>Igiene 15</t>
  </si>
  <si>
    <t>Compact 12</t>
  </si>
  <si>
    <t>Compact 13</t>
  </si>
  <si>
    <t>Compact 14</t>
  </si>
  <si>
    <t>Compact 15</t>
  </si>
  <si>
    <t>Compact 16</t>
  </si>
  <si>
    <t>Igiene 21</t>
  </si>
  <si>
    <t>Igiene 22</t>
  </si>
  <si>
    <t>Igiene 23</t>
  </si>
  <si>
    <t>Igiene 24</t>
  </si>
  <si>
    <t>Igiene 25</t>
  </si>
  <si>
    <t>Compact 23</t>
  </si>
  <si>
    <t>Compact 24</t>
  </si>
  <si>
    <t>Compact 25</t>
  </si>
  <si>
    <t>Compact 26</t>
  </si>
  <si>
    <t>Compact 27</t>
  </si>
  <si>
    <t>Igiene 31</t>
  </si>
  <si>
    <t>Igiene 32</t>
  </si>
  <si>
    <t>Igiene 33</t>
  </si>
  <si>
    <t>Igiene 34</t>
  </si>
  <si>
    <t>Igiene 35</t>
  </si>
  <si>
    <t>Compact 34</t>
  </si>
  <si>
    <t>Compact 35</t>
  </si>
  <si>
    <t>Compact 36</t>
  </si>
  <si>
    <t>Compact 37</t>
  </si>
  <si>
    <t>Compact 38</t>
  </si>
  <si>
    <t>Linear 11</t>
  </si>
  <si>
    <t>Linear 12</t>
  </si>
  <si>
    <t>Linear 13</t>
  </si>
  <si>
    <t>Linear 14</t>
  </si>
  <si>
    <t>Linear 15</t>
  </si>
  <si>
    <t>Linear 23</t>
  </si>
  <si>
    <t>Linear 24</t>
  </si>
  <si>
    <t>Linear 25</t>
  </si>
  <si>
    <t>Linear 26</t>
  </si>
  <si>
    <t>Linear 27</t>
  </si>
  <si>
    <t>Linear 31</t>
  </si>
  <si>
    <t>Linear 32</t>
  </si>
  <si>
    <t>Linear 34</t>
  </si>
  <si>
    <t>Linear 35</t>
  </si>
  <si>
    <t>Linear 36</t>
  </si>
  <si>
    <t>Linear 37</t>
  </si>
  <si>
    <t>Linear 38</t>
  </si>
  <si>
    <t>Model</t>
  </si>
  <si>
    <t>Test report</t>
  </si>
  <si>
    <t>Type 10 ►</t>
  </si>
  <si>
    <t>Type 11 ►</t>
  </si>
  <si>
    <t>Type 20 ►</t>
  </si>
  <si>
    <t>Type 21 ►</t>
  </si>
  <si>
    <t>Type 22 ►</t>
  </si>
  <si>
    <t>Type 30 ►</t>
  </si>
  <si>
    <t>Type 33 ►</t>
  </si>
  <si>
    <t>Steel Panel radiator - Linear version - Type 10</t>
  </si>
  <si>
    <t>Steel Panel radiator - Linear version - Type 20</t>
  </si>
  <si>
    <t>Steel Panel radiator - Linear version - Type 21</t>
  </si>
  <si>
    <t>Steel Panel radiator - Linear version - Type 22</t>
  </si>
  <si>
    <t>Steel Panel radiator - Linear version - Type 30</t>
  </si>
  <si>
    <t>Steel Panel radiator - Linear version - Type 33</t>
  </si>
  <si>
    <t>Steel Panel radiator - profiled version - Type 10</t>
  </si>
  <si>
    <t>Steel Panel radiator - profiled version - Type 11</t>
  </si>
  <si>
    <t>Steel Panel radiator - profiled version - Type 20</t>
  </si>
  <si>
    <t>Steel Panel radiator - profiled version - Type 21</t>
  </si>
  <si>
    <t>Steel Panel radiator - profiled version - Type 22</t>
  </si>
  <si>
    <t>Steel Panel radiator - profiled version - Type 30</t>
  </si>
  <si>
    <t>Steel Panel radiator - profiled version - Type 33</t>
  </si>
  <si>
    <t>Height</t>
  </si>
  <si>
    <t>▼Horizontal steel panel radiator</t>
  </si>
  <si>
    <t>◄ Vertical steel panel radiator</t>
  </si>
  <si>
    <t>◄ Type 10</t>
  </si>
  <si>
    <t>◄ Type 11</t>
  </si>
  <si>
    <t>◄ Type 20</t>
  </si>
  <si>
    <t>◄ Type 21</t>
  </si>
  <si>
    <t>◄ Type 22</t>
  </si>
  <si>
    <t>◄ Type 30</t>
  </si>
  <si>
    <t>◄ Type 33</t>
  </si>
  <si>
    <t>Linear/Profiled</t>
  </si>
  <si>
    <t>Profiled</t>
  </si>
  <si>
    <t>11VL</t>
  </si>
  <si>
    <t>11VP</t>
  </si>
  <si>
    <t>NOT AVAILABLE</t>
  </si>
  <si>
    <t>30VL</t>
  </si>
  <si>
    <t>33VL</t>
  </si>
  <si>
    <t>30VP</t>
  </si>
  <si>
    <t>33VP</t>
  </si>
  <si>
    <t>lunghezza</t>
  </si>
  <si>
    <t>altezza</t>
  </si>
  <si>
    <t>H, altezza 300-900, larghezza 400-3000</t>
  </si>
  <si>
    <t>V, altezza 1400-2400, larghezza 300-900</t>
  </si>
  <si>
    <t>criteri esistenza</t>
  </si>
  <si>
    <t>Inlet temperature (110-20°C)</t>
  </si>
  <si>
    <t>Outlet temperature (100-10°C)</t>
  </si>
  <si>
    <t>Room temperature (5-25°C)</t>
  </si>
  <si>
    <t>ENE/MRT.RES.15023</t>
  </si>
  <si>
    <t>ENE/MRT.RES.15022</t>
  </si>
  <si>
    <t>ENE/MRT.RES.15021</t>
  </si>
  <si>
    <t>ENE/MRT.RES.15027</t>
  </si>
  <si>
    <t>ENE/MRT.RES.15026</t>
  </si>
  <si>
    <t>ENE/MRT.RES.15025</t>
  </si>
  <si>
    <t>B</t>
  </si>
  <si>
    <t>Hunt Heating Radiator Output Calculator</t>
  </si>
  <si>
    <t>Length</t>
  </si>
  <si>
    <t>Steel Panel radiator - Linear Version - Type 10</t>
  </si>
  <si>
    <t>Steel Panel radiator - Linear Version - Type 20</t>
  </si>
  <si>
    <t>Steel Panel radiator - Linear Version - Type 21</t>
  </si>
  <si>
    <t>Steel Panel radiator - Linear Version - Type 22</t>
  </si>
  <si>
    <t>Steel Panel radiator - Linear Version - Type 30</t>
  </si>
  <si>
    <t>Steel Panel radiator - Linear Version - Type 33</t>
  </si>
  <si>
    <t>Steel Panel radiator - Profiled Version - Type 10</t>
  </si>
  <si>
    <t>Steel Panel radiator - Profiled Version - Type 11</t>
  </si>
  <si>
    <t>Steel Panel radiator - Profiled Version - Type 20</t>
  </si>
  <si>
    <t>Steel Panel radiator - Profiled Version - Type 21</t>
  </si>
  <si>
    <t>Steel Panel radiator - Profiled Version - Type 22</t>
  </si>
  <si>
    <t>Steel Panel radiator - Profiled Version - Type 30</t>
  </si>
  <si>
    <t>Steel Panel radiator - Profiled Version - Type 33</t>
  </si>
  <si>
    <t>Vertical Steel Panel radiators - Linear Version - Type  10</t>
  </si>
  <si>
    <t>Vertical Steel Panel radiators - Linear Version - Type  20</t>
  </si>
  <si>
    <t>Vertical Steel Panel radiators - Linear Version - Type  21</t>
  </si>
  <si>
    <t>Vertical Steel Panel radiators - Linear Version - Type  22</t>
  </si>
  <si>
    <t>Vertical Steel Panel radiators - Profiled Version - Type  10</t>
  </si>
  <si>
    <t>Vertical Steel Panel radiators - Profiled Version - Type  20</t>
  </si>
  <si>
    <t>Vertical Steel Panel radiators - Profiled Version - Type  21</t>
  </si>
  <si>
    <t>Vertical Steel Panel radiators - Profiled Version - Type  22</t>
  </si>
  <si>
    <t>Length [mm]</t>
  </si>
  <si>
    <t>Safe Touch Horizontal Radiator Output Calculator</t>
  </si>
  <si>
    <t>Safe Touch Vertical Radiator Output Calculator</t>
  </si>
  <si>
    <t>Horizontal Radiator Output Calculator</t>
  </si>
  <si>
    <t>Vertical Radiator Output Calculator</t>
  </si>
  <si>
    <t xml:space="preserve">Height [mm]  </t>
  </si>
  <si>
    <t>Characteristic Curve</t>
  </si>
  <si>
    <t>Linear Horizontal Radiator Output Calculator</t>
  </si>
  <si>
    <t xml:space="preserve">Enter Inlet temperature (110-20°C)  </t>
  </si>
  <si>
    <t xml:space="preserve">Enter Outlet temperature (100-10°C)  </t>
  </si>
  <si>
    <t xml:space="preserve">Enter Room temperature (5-25°C)  </t>
  </si>
  <si>
    <t xml:space="preserve">Select Panel Type </t>
  </si>
  <si>
    <t xml:space="preserve">Select Panel Type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</si>
</sst>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0"/>
    <numFmt numFmtId="166" formatCode="0.000"/>
    <numFmt numFmtId="167" formatCode="dd/mm/yy;@"/>
    <numFmt numFmtId="168" formatCode="0.00000"/>
    <numFmt numFmtId="169" formatCode="0.0%"/>
  </numFmts>
  <fonts count="53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u/>
      <sz val="10"/>
      <color theme="10"/>
      <name val="Calibri"/>
      <family val="2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sz val="9"/>
      <color theme="3" tint="0.39997558519241921"/>
      <name val="Arial"/>
      <family val="2"/>
    </font>
    <font>
      <sz val="10"/>
      <color rgb="FF0070C0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5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7"/>
      <color theme="0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9"/>
      <name val="Calibri"/>
      <family val="2"/>
      <scheme val="minor"/>
    </font>
    <font>
      <b/>
      <sz val="19"/>
      <name val="Calibri"/>
      <family val="2"/>
      <scheme val="minor"/>
    </font>
    <font>
      <b/>
      <sz val="19"/>
      <color rgb="FFED165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8"/>
      <color rgb="FFED165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28"/>
      <color rgb="FFDD114B"/>
      <name val="Calibri"/>
      <family val="2"/>
      <scheme val="minor"/>
    </font>
    <font>
      <b/>
      <sz val="28"/>
      <color rgb="FFFF7F32"/>
      <name val="Calibri"/>
      <family val="2"/>
      <scheme val="minor"/>
    </font>
    <font>
      <b/>
      <sz val="28"/>
      <color rgb="FF01729D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EEEEEE"/>
        <bgColor indexed="64"/>
      </patternFill>
    </fill>
    <fill>
      <patternFill patternType="solid">
        <fgColor rgb="FFEEEEEE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979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01729D"/>
        <bgColor indexed="64"/>
      </patternFill>
    </fill>
    <fill>
      <patternFill patternType="solid">
        <fgColor rgb="FFFF7F32"/>
        <bgColor indexed="64"/>
      </patternFill>
    </fill>
    <fill>
      <patternFill patternType="solid">
        <fgColor rgb="FFED1651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rgb="FFED1651"/>
      </bottom>
      <diagonal/>
    </border>
    <border>
      <left style="thin">
        <color indexed="64"/>
      </left>
      <right style="thick">
        <color rgb="FFED1651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01729D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rgb="FF01729D"/>
      </bottom>
      <diagonal/>
    </border>
    <border>
      <left style="thin">
        <color indexed="64"/>
      </left>
      <right style="thick">
        <color rgb="FF01729D"/>
      </right>
      <top style="thin">
        <color indexed="64"/>
      </top>
      <bottom/>
      <diagonal/>
    </border>
    <border>
      <left style="thin">
        <color indexed="64"/>
      </left>
      <right style="thick">
        <color rgb="FF01729D"/>
      </right>
      <top/>
      <bottom style="thin">
        <color indexed="64"/>
      </bottom>
      <diagonal/>
    </border>
    <border>
      <left/>
      <right style="thick">
        <color rgb="FF01729D"/>
      </right>
      <top/>
      <bottom/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ck">
        <color rgb="FFED1651"/>
      </right>
      <top/>
      <bottom/>
      <diagonal/>
    </border>
    <border>
      <left/>
      <right style="thick">
        <color rgb="FFFF7F32"/>
      </right>
      <top/>
      <bottom/>
      <diagonal/>
    </border>
    <border>
      <left style="thin">
        <color indexed="64"/>
      </left>
      <right style="thick">
        <color rgb="FFFF7F3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rgb="FFFF7F32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68">
    <xf numFmtId="0" fontId="0" fillId="0" borderId="0" xfId="0"/>
    <xf numFmtId="0" fontId="2" fillId="2" borderId="0" xfId="0" applyFont="1" applyFill="1"/>
    <xf numFmtId="0" fontId="3" fillId="5" borderId="1" xfId="0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0" xfId="0" quotePrefix="1" applyFont="1" applyFill="1"/>
    <xf numFmtId="0" fontId="3" fillId="2" borderId="0" xfId="0" applyFont="1" applyFill="1"/>
    <xf numFmtId="0" fontId="3" fillId="2" borderId="0" xfId="0" applyFont="1" applyFill="1" applyAlignment="1">
      <alignment vertical="top" wrapText="1"/>
    </xf>
    <xf numFmtId="0" fontId="10" fillId="2" borderId="0" xfId="0" applyFont="1" applyFill="1" applyAlignment="1">
      <alignment horizontal="right"/>
    </xf>
    <xf numFmtId="0" fontId="5" fillId="2" borderId="0" xfId="0" applyFont="1" applyFill="1"/>
    <xf numFmtId="0" fontId="3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3" fillId="2" borderId="0" xfId="0" quotePrefix="1" applyFont="1" applyFill="1"/>
    <xf numFmtId="0" fontId="11" fillId="2" borderId="0" xfId="0" applyFont="1" applyFill="1" applyAlignment="1">
      <alignment horizontal="right"/>
    </xf>
    <xf numFmtId="0" fontId="11" fillId="2" borderId="0" xfId="0" applyFont="1" applyFill="1"/>
    <xf numFmtId="1" fontId="15" fillId="2" borderId="1" xfId="0" applyNumberFormat="1" applyFont="1" applyFill="1" applyBorder="1" applyAlignment="1">
      <alignment horizontal="center" vertical="center"/>
    </xf>
    <xf numFmtId="0" fontId="15" fillId="6" borderId="1" xfId="0" quotePrefix="1" applyFont="1" applyFill="1" applyBorder="1" applyAlignment="1">
      <alignment horizontal="center" vertical="center"/>
    </xf>
    <xf numFmtId="0" fontId="14" fillId="2" borderId="0" xfId="0" applyFont="1" applyFill="1" applyAlignment="1">
      <alignment horizontal="right"/>
    </xf>
    <xf numFmtId="0" fontId="14" fillId="2" borderId="0" xfId="0" applyFont="1" applyFill="1"/>
    <xf numFmtId="0" fontId="3" fillId="6" borderId="5" xfId="0" applyFont="1" applyFill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0" fontId="9" fillId="2" borderId="13" xfId="0" applyFont="1" applyFill="1" applyBorder="1" applyAlignment="1">
      <alignment horizontal="center" wrapText="1"/>
    </xf>
    <xf numFmtId="0" fontId="9" fillId="2" borderId="14" xfId="0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wrapText="1"/>
    </xf>
    <xf numFmtId="0" fontId="3" fillId="6" borderId="13" xfId="0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15" fillId="6" borderId="14" xfId="0" quotePrefix="1" applyFont="1" applyFill="1" applyBorder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13" fillId="7" borderId="8" xfId="0" applyFont="1" applyFill="1" applyBorder="1" applyAlignment="1">
      <alignment horizontal="center" wrapText="1"/>
    </xf>
    <xf numFmtId="0" fontId="13" fillId="7" borderId="9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horizontal="center" wrapText="1"/>
    </xf>
    <xf numFmtId="0" fontId="16" fillId="8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right"/>
    </xf>
    <xf numFmtId="0" fontId="2" fillId="2" borderId="0" xfId="0" applyFont="1" applyFill="1" applyAlignment="1"/>
    <xf numFmtId="0" fontId="2" fillId="2" borderId="0" xfId="0" applyFont="1" applyFill="1" applyAlignment="1">
      <alignment horizontal="center"/>
    </xf>
    <xf numFmtId="0" fontId="12" fillId="2" borderId="0" xfId="1" applyFont="1" applyFill="1" applyAlignment="1" applyProtection="1">
      <alignment horizontal="left"/>
    </xf>
    <xf numFmtId="0" fontId="3" fillId="6" borderId="24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wrapText="1"/>
    </xf>
    <xf numFmtId="0" fontId="9" fillId="2" borderId="28" xfId="0" applyFont="1" applyFill="1" applyBorder="1" applyAlignment="1">
      <alignment horizontal="center" wrapText="1"/>
    </xf>
    <xf numFmtId="0" fontId="9" fillId="2" borderId="29" xfId="0" applyFont="1" applyFill="1" applyBorder="1" applyAlignment="1">
      <alignment horizontal="center" wrapText="1"/>
    </xf>
    <xf numFmtId="0" fontId="3" fillId="6" borderId="27" xfId="0" applyFont="1" applyFill="1" applyBorder="1" applyAlignment="1">
      <alignment horizontal="center" vertical="center"/>
    </xf>
    <xf numFmtId="0" fontId="3" fillId="6" borderId="28" xfId="0" applyFont="1" applyFill="1" applyBorder="1" applyAlignment="1">
      <alignment horizontal="center" vertical="center"/>
    </xf>
    <xf numFmtId="0" fontId="15" fillId="6" borderId="28" xfId="0" quotePrefix="1" applyFont="1" applyFill="1" applyBorder="1" applyAlignment="1">
      <alignment horizontal="center" vertical="center"/>
    </xf>
    <xf numFmtId="0" fontId="3" fillId="6" borderId="29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wrapText="1"/>
    </xf>
    <xf numFmtId="0" fontId="9" fillId="2" borderId="32" xfId="0" applyFont="1" applyFill="1" applyBorder="1" applyAlignment="1">
      <alignment horizontal="center" wrapText="1"/>
    </xf>
    <xf numFmtId="0" fontId="9" fillId="2" borderId="33" xfId="0" applyFont="1" applyFill="1" applyBorder="1" applyAlignment="1">
      <alignment horizontal="center" wrapText="1"/>
    </xf>
    <xf numFmtId="0" fontId="3" fillId="6" borderId="31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15" fillId="6" borderId="32" xfId="0" quotePrefix="1" applyFont="1" applyFill="1" applyBorder="1" applyAlignment="1">
      <alignment horizontal="center" vertical="center"/>
    </xf>
    <xf numFmtId="0" fontId="3" fillId="6" borderId="33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1" fontId="15" fillId="2" borderId="22" xfId="0" applyNumberFormat="1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center" wrapText="1"/>
    </xf>
    <xf numFmtId="0" fontId="9" fillId="2" borderId="35" xfId="0" applyFont="1" applyFill="1" applyBorder="1" applyAlignment="1">
      <alignment horizontal="center" wrapText="1"/>
    </xf>
    <xf numFmtId="0" fontId="9" fillId="2" borderId="36" xfId="0" applyFont="1" applyFill="1" applyBorder="1" applyAlignment="1">
      <alignment horizontal="center" wrapText="1"/>
    </xf>
    <xf numFmtId="0" fontId="3" fillId="6" borderId="34" xfId="0" applyFont="1" applyFill="1" applyBorder="1" applyAlignment="1">
      <alignment horizontal="center" vertical="center"/>
    </xf>
    <xf numFmtId="0" fontId="3" fillId="6" borderId="35" xfId="0" applyFont="1" applyFill="1" applyBorder="1" applyAlignment="1">
      <alignment horizontal="center" vertical="center"/>
    </xf>
    <xf numFmtId="0" fontId="15" fillId="6" borderId="35" xfId="0" quotePrefix="1" applyFont="1" applyFill="1" applyBorder="1" applyAlignment="1">
      <alignment horizontal="center" vertical="center"/>
    </xf>
    <xf numFmtId="0" fontId="3" fillId="6" borderId="36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3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15" fillId="5" borderId="9" xfId="0" quotePrefix="1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1" fontId="3" fillId="0" borderId="26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left" vertical="top"/>
    </xf>
    <xf numFmtId="0" fontId="2" fillId="2" borderId="16" xfId="0" applyFont="1" applyFill="1" applyBorder="1" applyAlignment="1">
      <alignment horizontal="left" vertical="top"/>
    </xf>
    <xf numFmtId="0" fontId="2" fillId="2" borderId="0" xfId="0" applyFont="1" applyFill="1" applyAlignment="1">
      <alignment horizontal="left"/>
    </xf>
    <xf numFmtId="0" fontId="4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4" borderId="2" xfId="0" applyFont="1" applyFill="1" applyBorder="1"/>
    <xf numFmtId="0" fontId="1" fillId="4" borderId="1" xfId="0" applyFont="1" applyFill="1" applyBorder="1" applyAlignment="1">
      <alignment horizontal="right" wrapText="1"/>
    </xf>
    <xf numFmtId="164" fontId="1" fillId="3" borderId="1" xfId="0" applyNumberFormat="1" applyFont="1" applyFill="1" applyBorder="1" applyAlignment="1">
      <alignment horizontal="right" vertical="center"/>
    </xf>
    <xf numFmtId="164" fontId="2" fillId="3" borderId="1" xfId="0" applyNumberFormat="1" applyFont="1" applyFill="1" applyBorder="1" applyAlignment="1">
      <alignment horizontal="right"/>
    </xf>
    <xf numFmtId="0" fontId="2" fillId="3" borderId="1" xfId="0" applyFont="1" applyFill="1" applyBorder="1"/>
    <xf numFmtId="1" fontId="9" fillId="4" borderId="1" xfId="0" applyNumberFormat="1" applyFont="1" applyFill="1" applyBorder="1" applyAlignment="1">
      <alignment horizontal="center" vertical="center"/>
    </xf>
    <xf numFmtId="1" fontId="9" fillId="0" borderId="30" xfId="0" applyNumberFormat="1" applyFont="1" applyBorder="1" applyAlignment="1">
      <alignment horizontal="center" vertical="center"/>
    </xf>
    <xf numFmtId="1" fontId="9" fillId="0" borderId="22" xfId="0" applyNumberFormat="1" applyFont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165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/>
    <xf numFmtId="1" fontId="2" fillId="2" borderId="0" xfId="0" applyNumberFormat="1" applyFont="1" applyFill="1" applyAlignment="1">
      <alignment horizontal="left" vertical="top"/>
    </xf>
    <xf numFmtId="1" fontId="2" fillId="2" borderId="0" xfId="0" applyNumberFormat="1" applyFont="1" applyFill="1" applyAlignment="1">
      <alignment horizontal="center" vertical="top"/>
    </xf>
    <xf numFmtId="1" fontId="2" fillId="2" borderId="16" xfId="0" applyNumberFormat="1" applyFont="1" applyFill="1" applyBorder="1" applyAlignment="1">
      <alignment horizontal="left" vertical="top"/>
    </xf>
    <xf numFmtId="1" fontId="2" fillId="2" borderId="21" xfId="0" applyNumberFormat="1" applyFont="1" applyFill="1" applyBorder="1" applyAlignment="1">
      <alignment horizontal="left" vertical="top"/>
    </xf>
    <xf numFmtId="0" fontId="2" fillId="11" borderId="22" xfId="0" applyFont="1" applyFill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165" fontId="2" fillId="12" borderId="22" xfId="0" applyNumberFormat="1" applyFont="1" applyFill="1" applyBorder="1" applyAlignment="1">
      <alignment horizontal="center"/>
    </xf>
    <xf numFmtId="165" fontId="2" fillId="12" borderId="0" xfId="0" applyNumberFormat="1" applyFont="1" applyFill="1" applyBorder="1" applyAlignment="1">
      <alignment horizontal="center"/>
    </xf>
    <xf numFmtId="1" fontId="2" fillId="2" borderId="0" xfId="0" applyNumberFormat="1" applyFont="1" applyFill="1" applyAlignment="1">
      <alignment vertical="top"/>
    </xf>
    <xf numFmtId="0" fontId="4" fillId="2" borderId="2" xfId="0" applyFont="1" applyFill="1" applyBorder="1" applyAlignment="1">
      <alignment vertical="center" wrapText="1"/>
    </xf>
    <xf numFmtId="0" fontId="2" fillId="9" borderId="2" xfId="0" applyFont="1" applyFill="1" applyBorder="1" applyAlignment="1"/>
    <xf numFmtId="0" fontId="2" fillId="11" borderId="0" xfId="0" applyFont="1" applyFill="1" applyAlignment="1"/>
    <xf numFmtId="165" fontId="2" fillId="12" borderId="0" xfId="0" applyNumberFormat="1" applyFont="1" applyFill="1" applyAlignment="1"/>
    <xf numFmtId="0" fontId="2" fillId="2" borderId="16" xfId="0" applyFont="1" applyFill="1" applyBorder="1" applyAlignment="1"/>
    <xf numFmtId="0" fontId="2" fillId="2" borderId="6" xfId="0" applyFont="1" applyFill="1" applyBorder="1" applyAlignment="1"/>
    <xf numFmtId="0" fontId="1" fillId="2" borderId="22" xfId="0" applyFont="1" applyFill="1" applyBorder="1" applyAlignment="1">
      <alignment horizontal="center" wrapText="1"/>
    </xf>
    <xf numFmtId="164" fontId="1" fillId="9" borderId="2" xfId="0" applyNumberFormat="1" applyFont="1" applyFill="1" applyBorder="1" applyAlignment="1">
      <alignment horizontal="center" vertical="center"/>
    </xf>
    <xf numFmtId="164" fontId="1" fillId="9" borderId="3" xfId="0" applyNumberFormat="1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wrapText="1"/>
    </xf>
    <xf numFmtId="0" fontId="1" fillId="4" borderId="0" xfId="0" applyFont="1" applyFill="1" applyBorder="1" applyAlignment="1">
      <alignment horizontal="center" wrapText="1"/>
    </xf>
    <xf numFmtId="0" fontId="2" fillId="4" borderId="22" xfId="0" applyFont="1" applyFill="1" applyBorder="1" applyAlignment="1"/>
    <xf numFmtId="0" fontId="1" fillId="2" borderId="0" xfId="0" applyFont="1" applyFill="1" applyBorder="1" applyAlignment="1">
      <alignment horizontal="center" wrapText="1"/>
    </xf>
    <xf numFmtId="164" fontId="1" fillId="10" borderId="2" xfId="0" applyNumberFormat="1" applyFont="1" applyFill="1" applyBorder="1" applyAlignment="1">
      <alignment horizontal="center" vertical="center"/>
    </xf>
    <xf numFmtId="164" fontId="1" fillId="10" borderId="3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vertical="center"/>
    </xf>
    <xf numFmtId="0" fontId="1" fillId="2" borderId="22" xfId="0" applyFont="1" applyFill="1" applyBorder="1" applyAlignment="1">
      <alignment vertical="center"/>
    </xf>
    <xf numFmtId="0" fontId="1" fillId="2" borderId="16" xfId="0" applyFont="1" applyFill="1" applyBorder="1" applyAlignment="1">
      <alignment vertic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6" borderId="20" xfId="0" applyFont="1" applyFill="1" applyBorder="1" applyAlignment="1">
      <alignment horizontal="center" vertical="center"/>
    </xf>
    <xf numFmtId="0" fontId="18" fillId="6" borderId="19" xfId="0" applyFont="1" applyFill="1" applyBorder="1" applyAlignment="1">
      <alignment horizontal="center" vertical="center"/>
    </xf>
    <xf numFmtId="0" fontId="20" fillId="0" borderId="0" xfId="0" applyFont="1"/>
    <xf numFmtId="0" fontId="18" fillId="5" borderId="20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 wrapText="1"/>
    </xf>
    <xf numFmtId="0" fontId="18" fillId="4" borderId="17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/>
    </xf>
    <xf numFmtId="0" fontId="20" fillId="2" borderId="20" xfId="0" applyFont="1" applyFill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1" fontId="21" fillId="2" borderId="21" xfId="0" applyNumberFormat="1" applyFont="1" applyFill="1" applyBorder="1" applyAlignment="1">
      <alignment horizontal="left" vertical="top"/>
    </xf>
    <xf numFmtId="0" fontId="21" fillId="2" borderId="3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vertical="center"/>
    </xf>
    <xf numFmtId="0" fontId="21" fillId="2" borderId="6" xfId="0" applyFont="1" applyFill="1" applyBorder="1" applyAlignment="1">
      <alignment vertical="center"/>
    </xf>
    <xf numFmtId="0" fontId="21" fillId="4" borderId="0" xfId="0" applyFont="1" applyFill="1" applyBorder="1" applyAlignment="1">
      <alignment horizontal="center" wrapText="1"/>
    </xf>
    <xf numFmtId="164" fontId="21" fillId="9" borderId="3" xfId="0" applyNumberFormat="1" applyFont="1" applyFill="1" applyBorder="1" applyAlignment="1">
      <alignment horizontal="center" vertical="center"/>
    </xf>
    <xf numFmtId="0" fontId="21" fillId="11" borderId="0" xfId="0" applyFont="1" applyFill="1" applyBorder="1" applyAlignment="1">
      <alignment horizontal="center"/>
    </xf>
    <xf numFmtId="165" fontId="21" fillId="12" borderId="0" xfId="0" applyNumberFormat="1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1" fontId="21" fillId="2" borderId="17" xfId="0" applyNumberFormat="1" applyFont="1" applyFill="1" applyBorder="1" applyAlignment="1">
      <alignment horizontal="left" vertical="top"/>
    </xf>
    <xf numFmtId="0" fontId="21" fillId="2" borderId="4" xfId="0" applyFont="1" applyFill="1" applyBorder="1" applyAlignment="1">
      <alignment horizontal="center" vertical="center"/>
    </xf>
    <xf numFmtId="0" fontId="21" fillId="4" borderId="23" xfId="0" applyFont="1" applyFill="1" applyBorder="1" applyAlignment="1">
      <alignment horizontal="center" wrapText="1"/>
    </xf>
    <xf numFmtId="164" fontId="21" fillId="9" borderId="4" xfId="0" quotePrefix="1" applyNumberFormat="1" applyFont="1" applyFill="1" applyBorder="1" applyAlignment="1">
      <alignment horizontal="center" vertical="center"/>
    </xf>
    <xf numFmtId="0" fontId="21" fillId="11" borderId="23" xfId="0" applyFont="1" applyFill="1" applyBorder="1" applyAlignment="1">
      <alignment horizontal="center"/>
    </xf>
    <xf numFmtId="165" fontId="21" fillId="12" borderId="23" xfId="0" applyNumberFormat="1" applyFont="1" applyFill="1" applyBorder="1" applyAlignment="1">
      <alignment horizontal="center"/>
    </xf>
    <xf numFmtId="164" fontId="21" fillId="9" borderId="4" xfId="0" applyNumberFormat="1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wrapText="1"/>
    </xf>
    <xf numFmtId="0" fontId="21" fillId="4" borderId="4" xfId="0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wrapText="1"/>
    </xf>
    <xf numFmtId="164" fontId="21" fillId="10" borderId="4" xfId="0" applyNumberFormat="1" applyFont="1" applyFill="1" applyBorder="1" applyAlignment="1">
      <alignment horizontal="center" vertical="center"/>
    </xf>
    <xf numFmtId="1" fontId="1" fillId="2" borderId="21" xfId="0" applyNumberFormat="1" applyFont="1" applyFill="1" applyBorder="1" applyAlignment="1">
      <alignment horizontal="left" vertical="top"/>
    </xf>
    <xf numFmtId="1" fontId="1" fillId="2" borderId="17" xfId="0" applyNumberFormat="1" applyFont="1" applyFill="1" applyBorder="1" applyAlignment="1">
      <alignment horizontal="left" vertical="top"/>
    </xf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wrapText="1"/>
    </xf>
    <xf numFmtId="164" fontId="1" fillId="9" borderId="4" xfId="0" applyNumberFormat="1" applyFont="1" applyFill="1" applyBorder="1" applyAlignment="1">
      <alignment horizontal="center" vertical="center"/>
    </xf>
    <xf numFmtId="0" fontId="1" fillId="11" borderId="0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165" fontId="1" fillId="12" borderId="0" xfId="0" applyNumberFormat="1" applyFont="1" applyFill="1" applyBorder="1" applyAlignment="1">
      <alignment horizontal="center"/>
    </xf>
    <xf numFmtId="165" fontId="1" fillId="12" borderId="23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2" fillId="2" borderId="7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wrapText="1"/>
    </xf>
    <xf numFmtId="0" fontId="10" fillId="0" borderId="0" xfId="0" applyFont="1" applyFill="1" applyAlignment="1" applyProtection="1">
      <alignment vertical="center"/>
    </xf>
    <xf numFmtId="0" fontId="44" fillId="0" borderId="0" xfId="0" applyFont="1" applyFill="1" applyAlignment="1" applyProtection="1">
      <alignment vertical="center"/>
    </xf>
    <xf numFmtId="0" fontId="10" fillId="0" borderId="0" xfId="0" applyFont="1" applyFill="1" applyAlignment="1" applyProtection="1">
      <alignment horizontal="right" vertical="center"/>
    </xf>
    <xf numFmtId="0" fontId="10" fillId="0" borderId="0" xfId="0" applyFont="1" applyFill="1" applyAlignment="1" applyProtection="1">
      <alignment horizontal="center" vertical="center"/>
    </xf>
    <xf numFmtId="0" fontId="28" fillId="0" borderId="0" xfId="0" applyFont="1" applyFill="1" applyAlignment="1" applyProtection="1">
      <alignment horizontal="center" vertical="center"/>
    </xf>
    <xf numFmtId="0" fontId="20" fillId="0" borderId="0" xfId="0" applyFont="1" applyFill="1" applyAlignment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32" fillId="0" borderId="0" xfId="0" applyFont="1" applyFill="1" applyBorder="1" applyAlignment="1" applyProtection="1">
      <alignment horizontal="center" vertical="center"/>
    </xf>
    <xf numFmtId="0" fontId="32" fillId="0" borderId="1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vertical="center"/>
    </xf>
    <xf numFmtId="0" fontId="10" fillId="0" borderId="0" xfId="0" applyFont="1" applyFill="1" applyBorder="1" applyAlignment="1" applyProtection="1">
      <alignment horizontal="right" vertical="center"/>
    </xf>
    <xf numFmtId="0" fontId="24" fillId="0" borderId="0" xfId="0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20" fillId="0" borderId="0" xfId="0" applyFont="1" applyFill="1" applyAlignment="1" applyProtection="1">
      <alignment horizontal="right" vertical="center"/>
    </xf>
    <xf numFmtId="0" fontId="32" fillId="0" borderId="1" xfId="0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Alignment="1" applyProtection="1">
      <alignment horizontal="center" vertical="center"/>
    </xf>
    <xf numFmtId="0" fontId="10" fillId="0" borderId="0" xfId="0" applyFont="1" applyFill="1" applyBorder="1" applyAlignment="1" applyProtection="1">
      <alignment vertical="center"/>
    </xf>
    <xf numFmtId="0" fontId="42" fillId="0" borderId="0" xfId="0" applyFont="1" applyFill="1" applyAlignment="1" applyProtection="1">
      <alignment horizontal="center" vertical="center"/>
    </xf>
    <xf numFmtId="0" fontId="43" fillId="0" borderId="0" xfId="0" applyFont="1" applyFill="1" applyAlignment="1" applyProtection="1">
      <alignment vertical="center"/>
    </xf>
    <xf numFmtId="0" fontId="42" fillId="0" borderId="0" xfId="0" applyFont="1" applyFill="1" applyAlignment="1" applyProtection="1">
      <alignment vertical="center"/>
    </xf>
    <xf numFmtId="0" fontId="42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horizontal="center" vertical="center"/>
    </xf>
    <xf numFmtId="0" fontId="32" fillId="0" borderId="0" xfId="0" applyFont="1" applyFill="1" applyAlignment="1" applyProtection="1">
      <alignment vertical="center"/>
    </xf>
    <xf numFmtId="1" fontId="32" fillId="0" borderId="1" xfId="0" applyNumberFormat="1" applyFont="1" applyFill="1" applyBorder="1" applyAlignment="1" applyProtection="1">
      <alignment horizontal="center" vertical="center"/>
      <protection locked="0"/>
    </xf>
    <xf numFmtId="0" fontId="40" fillId="0" borderId="0" xfId="0" applyFont="1" applyFill="1" applyAlignment="1" applyProtection="1">
      <alignment horizontal="left" vertical="center"/>
    </xf>
    <xf numFmtId="0" fontId="32" fillId="0" borderId="0" xfId="0" applyFont="1" applyFill="1" applyBorder="1" applyAlignment="1" applyProtection="1">
      <alignment horizontal="right" vertical="center"/>
    </xf>
    <xf numFmtId="0" fontId="38" fillId="0" borderId="0" xfId="0" applyFont="1" applyFill="1" applyAlignment="1" applyProtection="1">
      <alignment vertical="center"/>
    </xf>
    <xf numFmtId="0" fontId="11" fillId="0" borderId="0" xfId="0" applyFont="1" applyFill="1" applyAlignment="1" applyProtection="1">
      <alignment horizontal="center" vertical="center"/>
    </xf>
    <xf numFmtId="0" fontId="40" fillId="0" borderId="0" xfId="0" applyFont="1" applyFill="1" applyAlignment="1" applyProtection="1">
      <alignment horizontal="center" vertical="center"/>
    </xf>
    <xf numFmtId="0" fontId="32" fillId="0" borderId="0" xfId="0" applyFont="1" applyFill="1" applyAlignment="1" applyProtection="1">
      <alignment horizontal="left" vertical="center"/>
    </xf>
    <xf numFmtId="0" fontId="32" fillId="0" borderId="0" xfId="0" applyFont="1" applyFill="1" applyAlignment="1" applyProtection="1">
      <alignment horizontal="center" vertical="center" wrapText="1"/>
    </xf>
    <xf numFmtId="168" fontId="32" fillId="0" borderId="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Alignment="1" applyProtection="1">
      <alignment horizontal="right" vertical="center"/>
    </xf>
    <xf numFmtId="0" fontId="31" fillId="0" borderId="0" xfId="0" applyFont="1" applyFill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27" fillId="0" borderId="0" xfId="0" applyFont="1" applyFill="1" applyAlignment="1" applyProtection="1">
      <alignment horizontal="center" vertical="center"/>
    </xf>
    <xf numFmtId="168" fontId="32" fillId="0" borderId="0" xfId="0" applyNumberFormat="1" applyFont="1" applyFill="1" applyAlignment="1" applyProtection="1">
      <alignment horizontal="center" vertical="center"/>
    </xf>
    <xf numFmtId="0" fontId="11" fillId="0" borderId="0" xfId="0" applyFont="1" applyFill="1" applyBorder="1" applyAlignment="1" applyProtection="1">
      <alignment vertical="center"/>
    </xf>
    <xf numFmtId="0" fontId="11" fillId="0" borderId="0" xfId="0" applyFont="1" applyFill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center" vertical="center"/>
    </xf>
    <xf numFmtId="0" fontId="40" fillId="0" borderId="0" xfId="0" applyFont="1" applyFill="1" applyAlignment="1" applyProtection="1">
      <alignment vertical="center"/>
    </xf>
    <xf numFmtId="0" fontId="38" fillId="0" borderId="0" xfId="0" applyFont="1" applyFill="1" applyAlignment="1" applyProtection="1">
      <alignment horizontal="center" vertical="center"/>
    </xf>
    <xf numFmtId="0" fontId="32" fillId="0" borderId="0" xfId="0" applyFont="1" applyFill="1" applyBorder="1" applyAlignment="1" applyProtection="1">
      <alignment vertical="center"/>
    </xf>
    <xf numFmtId="0" fontId="38" fillId="0" borderId="0" xfId="0" applyFont="1" applyFill="1" applyBorder="1" applyAlignment="1" applyProtection="1">
      <alignment vertical="center"/>
    </xf>
    <xf numFmtId="0" fontId="32" fillId="0" borderId="0" xfId="0" applyFont="1" applyFill="1" applyBorder="1" applyAlignment="1" applyProtection="1">
      <alignment horizontal="left" vertical="center"/>
    </xf>
    <xf numFmtId="0" fontId="32" fillId="0" borderId="0" xfId="0" quotePrefix="1" applyFont="1" applyFill="1" applyAlignment="1" applyProtection="1">
      <alignment vertical="center"/>
    </xf>
    <xf numFmtId="0" fontId="29" fillId="0" borderId="0" xfId="0" applyFont="1" applyFill="1" applyAlignment="1" applyProtection="1">
      <alignment horizontal="center" vertical="center"/>
    </xf>
    <xf numFmtId="0" fontId="34" fillId="0" borderId="0" xfId="0" applyFont="1" applyFill="1" applyAlignment="1" applyProtection="1">
      <alignment vertical="center" wrapText="1"/>
    </xf>
    <xf numFmtId="0" fontId="39" fillId="0" borderId="0" xfId="0" applyFont="1" applyFill="1" applyAlignment="1" applyProtection="1">
      <alignment vertical="center" wrapText="1"/>
    </xf>
    <xf numFmtId="0" fontId="30" fillId="0" borderId="0" xfId="0" applyFont="1" applyFill="1" applyAlignment="1" applyProtection="1">
      <alignment vertical="center"/>
    </xf>
    <xf numFmtId="0" fontId="26" fillId="0" borderId="0" xfId="0" applyFont="1" applyFill="1" applyAlignment="1" applyProtection="1">
      <alignment vertical="center"/>
    </xf>
    <xf numFmtId="0" fontId="35" fillId="0" borderId="0" xfId="0" applyFont="1" applyFill="1" applyBorder="1" applyAlignment="1" applyProtection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vertical="center"/>
    </xf>
    <xf numFmtId="0" fontId="20" fillId="0" borderId="0" xfId="0" applyFont="1" applyFill="1" applyAlignment="1" applyProtection="1">
      <alignment horizontal="center" vertical="center"/>
    </xf>
    <xf numFmtId="0" fontId="43" fillId="0" borderId="0" xfId="0" applyFont="1" applyFill="1" applyAlignment="1" applyProtection="1">
      <alignment horizontal="left" vertical="center"/>
    </xf>
    <xf numFmtId="0" fontId="30" fillId="0" borderId="0" xfId="0" applyFont="1" applyFill="1" applyAlignment="1" applyProtection="1">
      <alignment horizontal="left" vertical="center"/>
    </xf>
    <xf numFmtId="0" fontId="11" fillId="0" borderId="0" xfId="0" applyFont="1" applyFill="1" applyAlignment="1" applyProtection="1">
      <alignment horizontal="left" vertical="center"/>
    </xf>
    <xf numFmtId="0" fontId="9" fillId="0" borderId="0" xfId="0" applyFont="1" applyFill="1" applyAlignment="1" applyProtection="1">
      <alignment horizontal="left" vertical="center"/>
    </xf>
    <xf numFmtId="14" fontId="11" fillId="0" borderId="0" xfId="0" applyNumberFormat="1" applyFont="1" applyFill="1" applyAlignment="1" applyProtection="1">
      <alignment vertical="center"/>
    </xf>
    <xf numFmtId="0" fontId="32" fillId="0" borderId="0" xfId="0" applyFont="1" applyFill="1" applyBorder="1" applyAlignment="1" applyProtection="1">
      <alignment horizontal="center" vertical="center" wrapText="1"/>
    </xf>
    <xf numFmtId="0" fontId="32" fillId="0" borderId="0" xfId="0" applyFont="1" applyFill="1" applyAlignment="1" applyProtection="1">
      <alignment horizontal="left" vertical="center" wrapText="1"/>
    </xf>
    <xf numFmtId="0" fontId="32" fillId="0" borderId="0" xfId="0" quotePrefix="1" applyFont="1" applyFill="1" applyAlignment="1" applyProtection="1">
      <alignment horizontal="left" vertical="center"/>
    </xf>
    <xf numFmtId="0" fontId="32" fillId="0" borderId="0" xfId="0" quotePrefix="1" applyFont="1" applyFill="1" applyAlignment="1" applyProtection="1">
      <alignment horizontal="right" vertical="center"/>
    </xf>
    <xf numFmtId="0" fontId="40" fillId="0" borderId="0" xfId="0" applyFont="1" applyFill="1" applyAlignment="1" applyProtection="1">
      <alignment horizontal="left" vertical="center"/>
    </xf>
    <xf numFmtId="0" fontId="11" fillId="0" borderId="0" xfId="0" applyFont="1" applyFill="1" applyAlignment="1" applyProtection="1">
      <alignment horizontal="center" vertical="center" wrapText="1"/>
    </xf>
    <xf numFmtId="0" fontId="38" fillId="0" borderId="0" xfId="0" applyFont="1" applyFill="1" applyAlignment="1" applyProtection="1">
      <alignment vertical="center" wrapText="1"/>
    </xf>
    <xf numFmtId="0" fontId="11" fillId="0" borderId="0" xfId="0" applyFont="1" applyFill="1" applyAlignment="1" applyProtection="1">
      <alignment horizontal="left" vertical="center" wrapText="1"/>
    </xf>
    <xf numFmtId="0" fontId="38" fillId="0" borderId="0" xfId="0" applyFont="1" applyFill="1" applyAlignment="1" applyProtection="1">
      <alignment horizontal="right" vertical="center" wrapText="1"/>
    </xf>
    <xf numFmtId="0" fontId="38" fillId="0" borderId="0" xfId="0" applyFont="1" applyFill="1" applyAlignment="1" applyProtection="1">
      <alignment horizontal="right" vertical="center"/>
    </xf>
    <xf numFmtId="1" fontId="32" fillId="0" borderId="0" xfId="0" applyNumberFormat="1" applyFont="1" applyFill="1" applyBorder="1" applyAlignment="1" applyProtection="1">
      <alignment horizontal="center" vertical="center"/>
    </xf>
    <xf numFmtId="0" fontId="39" fillId="0" borderId="0" xfId="0" applyFont="1" applyFill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right" vertical="center"/>
    </xf>
    <xf numFmtId="9" fontId="11" fillId="0" borderId="0" xfId="0" applyNumberFormat="1" applyFont="1" applyFill="1" applyAlignment="1" applyProtection="1">
      <alignment vertical="center"/>
    </xf>
    <xf numFmtId="0" fontId="46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left" vertical="center"/>
    </xf>
    <xf numFmtId="0" fontId="32" fillId="0" borderId="0" xfId="0" applyFont="1" applyFill="1" applyAlignment="1" applyProtection="1">
      <alignment horizontal="center" vertical="center"/>
    </xf>
    <xf numFmtId="0" fontId="40" fillId="0" borderId="0" xfId="0" applyFont="1" applyFill="1" applyAlignment="1" applyProtection="1">
      <alignment horizontal="left" vertical="center"/>
    </xf>
    <xf numFmtId="0" fontId="28" fillId="0" borderId="0" xfId="0" applyFont="1" applyFill="1" applyAlignment="1" applyProtection="1">
      <alignment vertical="center"/>
      <protection hidden="1"/>
    </xf>
    <xf numFmtId="0" fontId="20" fillId="0" borderId="0" xfId="0" applyFont="1" applyFill="1" applyAlignment="1" applyProtection="1">
      <alignment vertical="center"/>
      <protection hidden="1"/>
    </xf>
    <xf numFmtId="0" fontId="20" fillId="0" borderId="11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 vertical="center"/>
      <protection hidden="1"/>
    </xf>
    <xf numFmtId="0" fontId="20" fillId="0" borderId="20" xfId="0" applyFont="1" applyFill="1" applyBorder="1" applyAlignment="1" applyProtection="1">
      <alignment horizontal="center" vertical="center"/>
      <protection hidden="1"/>
    </xf>
    <xf numFmtId="0" fontId="20" fillId="0" borderId="19" xfId="0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Alignment="1" applyProtection="1">
      <alignment vertical="center"/>
      <protection hidden="1"/>
    </xf>
    <xf numFmtId="0" fontId="40" fillId="0" borderId="0" xfId="0" applyFont="1" applyFill="1" applyBorder="1" applyAlignment="1" applyProtection="1">
      <alignment vertical="center" wrapText="1"/>
      <protection hidden="1"/>
    </xf>
    <xf numFmtId="0" fontId="32" fillId="0" borderId="0" xfId="0" applyFont="1" applyFill="1" applyAlignment="1" applyProtection="1">
      <alignment horizontal="right" vertical="center"/>
      <protection hidden="1"/>
    </xf>
    <xf numFmtId="0" fontId="32" fillId="0" borderId="0" xfId="0" applyFont="1" applyFill="1" applyAlignment="1" applyProtection="1">
      <alignment horizontal="left" vertical="center"/>
      <protection hidden="1"/>
    </xf>
    <xf numFmtId="0" fontId="32" fillId="0" borderId="0" xfId="0" applyFont="1" applyFill="1" applyBorder="1" applyAlignment="1" applyProtection="1">
      <alignment horizontal="right" vertical="center"/>
      <protection hidden="1"/>
    </xf>
    <xf numFmtId="0" fontId="32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45" fillId="0" borderId="0" xfId="0" applyFont="1" applyFill="1" applyAlignment="1" applyProtection="1">
      <alignment vertical="center"/>
      <protection hidden="1"/>
    </xf>
    <xf numFmtId="0" fontId="32" fillId="0" borderId="0" xfId="0" applyFont="1" applyFill="1" applyAlignment="1" applyProtection="1">
      <alignment horizontal="center" vertical="center"/>
      <protection hidden="1"/>
    </xf>
    <xf numFmtId="0" fontId="31" fillId="0" borderId="0" xfId="0" applyFont="1" applyFill="1" applyAlignment="1" applyProtection="1">
      <alignment horizontal="right" vertical="center"/>
      <protection hidden="1"/>
    </xf>
    <xf numFmtId="0" fontId="31" fillId="0" borderId="0" xfId="0" applyFont="1" applyFill="1" applyAlignment="1" applyProtection="1">
      <alignment horizontal="left" vertical="center" wrapText="1"/>
      <protection hidden="1"/>
    </xf>
    <xf numFmtId="0" fontId="40" fillId="13" borderId="20" xfId="0" applyFont="1" applyFill="1" applyBorder="1" applyAlignment="1" applyProtection="1">
      <alignment horizontal="center" vertical="center"/>
      <protection hidden="1"/>
    </xf>
    <xf numFmtId="166" fontId="32" fillId="0" borderId="0" xfId="0" applyNumberFormat="1" applyFont="1" applyFill="1" applyBorder="1" applyAlignment="1" applyProtection="1">
      <alignment horizontal="left" vertical="center"/>
      <protection hidden="1"/>
    </xf>
    <xf numFmtId="164" fontId="40" fillId="13" borderId="1" xfId="0" applyNumberFormat="1" applyFont="1" applyFill="1" applyBorder="1" applyAlignment="1" applyProtection="1">
      <alignment horizontal="center" vertical="center"/>
      <protection hidden="1"/>
    </xf>
    <xf numFmtId="1" fontId="32" fillId="0" borderId="45" xfId="0" applyNumberFormat="1" applyFont="1" applyFill="1" applyBorder="1" applyAlignment="1" applyProtection="1">
      <alignment horizontal="center" vertical="center"/>
      <protection hidden="1"/>
    </xf>
    <xf numFmtId="1" fontId="32" fillId="0" borderId="37" xfId="0" applyNumberFormat="1" applyFont="1" applyFill="1" applyBorder="1" applyAlignment="1" applyProtection="1">
      <alignment horizontal="center" vertical="center"/>
      <protection hidden="1"/>
    </xf>
    <xf numFmtId="1" fontId="32" fillId="0" borderId="38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Alignment="1" applyProtection="1">
      <alignment horizontal="right" vertical="center"/>
      <protection hidden="1"/>
    </xf>
    <xf numFmtId="0" fontId="40" fillId="0" borderId="0" xfId="0" applyFont="1" applyFill="1" applyAlignment="1" applyProtection="1">
      <alignment vertical="center"/>
      <protection hidden="1"/>
    </xf>
    <xf numFmtId="1" fontId="32" fillId="0" borderId="46" xfId="0" applyNumberFormat="1" applyFont="1" applyFill="1" applyBorder="1" applyAlignment="1" applyProtection="1">
      <alignment horizontal="center" vertical="center"/>
      <protection hidden="1"/>
    </xf>
    <xf numFmtId="1" fontId="32" fillId="0" borderId="39" xfId="0" applyNumberFormat="1" applyFont="1" applyFill="1" applyBorder="1" applyAlignment="1" applyProtection="1">
      <alignment horizontal="center" vertical="center"/>
      <protection hidden="1"/>
    </xf>
    <xf numFmtId="1" fontId="32" fillId="0" borderId="40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Alignment="1" applyProtection="1">
      <alignment vertical="center"/>
      <protection hidden="1"/>
    </xf>
    <xf numFmtId="1" fontId="32" fillId="0" borderId="47" xfId="0" applyNumberFormat="1" applyFont="1" applyFill="1" applyBorder="1" applyAlignment="1" applyProtection="1">
      <alignment horizontal="center" vertical="center"/>
      <protection hidden="1"/>
    </xf>
    <xf numFmtId="1" fontId="32" fillId="0" borderId="41" xfId="0" applyNumberFormat="1" applyFont="1" applyFill="1" applyBorder="1" applyAlignment="1" applyProtection="1">
      <alignment horizontal="center" vertical="center"/>
      <protection hidden="1"/>
    </xf>
    <xf numFmtId="1" fontId="32" fillId="0" borderId="42" xfId="0" applyNumberFormat="1" applyFont="1" applyFill="1" applyBorder="1" applyAlignment="1" applyProtection="1">
      <alignment horizontal="center" vertical="center"/>
      <protection hidden="1"/>
    </xf>
    <xf numFmtId="168" fontId="32" fillId="0" borderId="21" xfId="0" applyNumberFormat="1" applyFont="1" applyFill="1" applyBorder="1" applyAlignment="1" applyProtection="1">
      <alignment horizontal="center" vertical="center"/>
      <protection hidden="1"/>
    </xf>
    <xf numFmtId="168" fontId="32" fillId="0" borderId="17" xfId="0" applyNumberFormat="1" applyFont="1" applyFill="1" applyBorder="1" applyAlignment="1" applyProtection="1">
      <alignment horizontal="center" vertical="center"/>
      <protection hidden="1"/>
    </xf>
    <xf numFmtId="168" fontId="32" fillId="0" borderId="7" xfId="0" applyNumberFormat="1" applyFont="1" applyFill="1" applyBorder="1" applyAlignment="1" applyProtection="1">
      <alignment horizontal="center" vertical="center"/>
      <protection hidden="1"/>
    </xf>
    <xf numFmtId="168" fontId="32" fillId="0" borderId="18" xfId="0" applyNumberFormat="1" applyFont="1" applyFill="1" applyBorder="1" applyAlignment="1" applyProtection="1">
      <alignment horizontal="center" vertical="center"/>
      <protection hidden="1"/>
    </xf>
    <xf numFmtId="166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Alignment="1" applyProtection="1">
      <alignment horizontal="center" vertical="center"/>
      <protection hidden="1"/>
    </xf>
    <xf numFmtId="0" fontId="10" fillId="0" borderId="0" xfId="0" applyFont="1" applyFill="1" applyAlignment="1" applyProtection="1">
      <alignment horizontal="right" vertical="center"/>
      <protection hidden="1"/>
    </xf>
    <xf numFmtId="0" fontId="24" fillId="0" borderId="0" xfId="0" applyFont="1" applyFill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alignment horizontal="right" vertical="center"/>
      <protection hidden="1"/>
    </xf>
    <xf numFmtId="167" fontId="10" fillId="0" borderId="0" xfId="0" applyNumberFormat="1" applyFont="1" applyFill="1" applyAlignment="1" applyProtection="1">
      <alignment horizontal="right" vertical="center"/>
      <protection hidden="1"/>
    </xf>
    <xf numFmtId="0" fontId="40" fillId="0" borderId="22" xfId="0" applyFont="1" applyFill="1" applyBorder="1" applyAlignment="1" applyProtection="1">
      <alignment vertical="center" wrapText="1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0" fillId="0" borderId="1" xfId="0" applyFont="1" applyFill="1" applyBorder="1" applyAlignment="1" applyProtection="1">
      <alignment horizontal="center" vertical="center" wrapText="1"/>
      <protection hidden="1"/>
    </xf>
    <xf numFmtId="1" fontId="30" fillId="13" borderId="1" xfId="0" applyNumberFormat="1" applyFont="1" applyFill="1" applyBorder="1" applyAlignment="1" applyProtection="1">
      <alignment horizontal="center" vertical="center" wrapText="1"/>
      <protection hidden="1"/>
    </xf>
    <xf numFmtId="1" fontId="39" fillId="0" borderId="58" xfId="0" applyNumberFormat="1" applyFont="1" applyFill="1" applyBorder="1" applyAlignment="1" applyProtection="1">
      <alignment horizontal="center" vertical="center"/>
      <protection hidden="1"/>
    </xf>
    <xf numFmtId="0" fontId="40" fillId="13" borderId="16" xfId="0" applyFont="1" applyFill="1" applyBorder="1" applyAlignment="1" applyProtection="1">
      <alignment horizontal="center" vertical="center"/>
      <protection hidden="1"/>
    </xf>
    <xf numFmtId="168" fontId="32" fillId="0" borderId="16" xfId="0" applyNumberFormat="1" applyFont="1" applyFill="1" applyBorder="1" applyAlignment="1" applyProtection="1">
      <alignment horizontal="center" vertical="center"/>
      <protection hidden="1"/>
    </xf>
    <xf numFmtId="0" fontId="40" fillId="13" borderId="6" xfId="0" applyFont="1" applyFill="1" applyBorder="1" applyAlignment="1" applyProtection="1">
      <alignment horizontal="center" vertical="center"/>
      <protection hidden="1"/>
    </xf>
    <xf numFmtId="168" fontId="32" fillId="0" borderId="6" xfId="0" applyNumberFormat="1" applyFont="1" applyFill="1" applyBorder="1" applyAlignment="1" applyProtection="1">
      <alignment horizontal="center" vertical="center"/>
      <protection hidden="1"/>
    </xf>
    <xf numFmtId="166" fontId="41" fillId="0" borderId="0" xfId="0" applyNumberFormat="1" applyFont="1" applyFill="1" applyBorder="1" applyAlignment="1" applyProtection="1">
      <alignment horizontal="center" vertical="center"/>
      <protection hidden="1"/>
    </xf>
    <xf numFmtId="10" fontId="32" fillId="0" borderId="0" xfId="0" applyNumberFormat="1" applyFont="1" applyFill="1" applyAlignment="1" applyProtection="1">
      <alignment horizontal="center" vertical="center"/>
      <protection hidden="1"/>
    </xf>
    <xf numFmtId="0" fontId="0" fillId="0" borderId="0" xfId="0" applyFont="1" applyFill="1" applyAlignment="1" applyProtection="1">
      <alignment vertical="center"/>
      <protection hidden="1"/>
    </xf>
    <xf numFmtId="0" fontId="0" fillId="0" borderId="0" xfId="0" applyFont="1" applyFill="1" applyAlignment="1" applyProtection="1">
      <alignment horizontal="center" vertical="center"/>
      <protection hidden="1"/>
    </xf>
    <xf numFmtId="0" fontId="0" fillId="0" borderId="0" xfId="0" applyFont="1" applyFill="1" applyAlignment="1" applyProtection="1">
      <alignment horizontal="right" vertical="center"/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0" fontId="0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Alignment="1" applyProtection="1">
      <alignment horizontal="right" vertical="center"/>
      <protection hidden="1"/>
    </xf>
    <xf numFmtId="0" fontId="47" fillId="0" borderId="0" xfId="0" applyFont="1" applyFill="1" applyBorder="1" applyAlignment="1" applyProtection="1">
      <alignment vertical="center"/>
      <protection hidden="1"/>
    </xf>
    <xf numFmtId="1" fontId="39" fillId="0" borderId="44" xfId="0" applyNumberFormat="1" applyFont="1" applyFill="1" applyBorder="1" applyAlignment="1" applyProtection="1">
      <alignment horizontal="center" vertical="center"/>
      <protection hidden="1"/>
    </xf>
    <xf numFmtId="10" fontId="32" fillId="0" borderId="0" xfId="0" applyNumberFormat="1" applyFont="1" applyFill="1" applyAlignment="1" applyProtection="1">
      <alignment vertical="center"/>
      <protection hidden="1"/>
    </xf>
    <xf numFmtId="0" fontId="30" fillId="0" borderId="0" xfId="0" applyFont="1" applyFill="1" applyAlignment="1" applyProtection="1">
      <alignment vertical="center"/>
      <protection hidden="1"/>
    </xf>
    <xf numFmtId="14" fontId="10" fillId="0" borderId="0" xfId="0" applyNumberFormat="1" applyFont="1" applyFill="1" applyAlignment="1" applyProtection="1">
      <alignment vertical="center"/>
      <protection hidden="1"/>
    </xf>
    <xf numFmtId="0" fontId="28" fillId="0" borderId="0" xfId="0" applyFont="1" applyFill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Fill="1" applyAlignment="1" applyProtection="1">
      <alignment horizontal="left" vertical="center"/>
      <protection hidden="1"/>
    </xf>
    <xf numFmtId="0" fontId="40" fillId="0" borderId="0" xfId="0" applyFont="1" applyFill="1" applyAlignment="1" applyProtection="1">
      <alignment horizontal="left"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  <xf numFmtId="0" fontId="31" fillId="0" borderId="0" xfId="0" applyFont="1" applyFill="1" applyBorder="1" applyAlignment="1" applyProtection="1">
      <alignment horizontal="left" vertical="center" wrapText="1"/>
      <protection hidden="1"/>
    </xf>
    <xf numFmtId="0" fontId="33" fillId="0" borderId="0" xfId="0" applyFont="1" applyFill="1" applyBorder="1" applyAlignment="1" applyProtection="1">
      <alignment horizontal="left" vertical="center"/>
      <protection hidden="1"/>
    </xf>
    <xf numFmtId="0" fontId="32" fillId="0" borderId="6" xfId="0" applyFont="1" applyFill="1" applyBorder="1" applyAlignment="1" applyProtection="1">
      <alignment horizontal="center" vertical="center" wrapText="1"/>
      <protection hidden="1"/>
    </xf>
    <xf numFmtId="0" fontId="39" fillId="0" borderId="48" xfId="0" applyFont="1" applyFill="1" applyBorder="1" applyAlignment="1" applyProtection="1">
      <alignment horizontal="center" vertical="center"/>
      <protection hidden="1"/>
    </xf>
    <xf numFmtId="0" fontId="33" fillId="0" borderId="22" xfId="0" applyFont="1" applyFill="1" applyBorder="1" applyAlignment="1" applyProtection="1">
      <alignment horizontal="left" vertical="center"/>
      <protection hidden="1"/>
    </xf>
    <xf numFmtId="0" fontId="23" fillId="0" borderId="0" xfId="0" applyFont="1" applyFill="1" applyAlignment="1" applyProtection="1">
      <alignment vertical="center"/>
      <protection hidden="1"/>
    </xf>
    <xf numFmtId="0" fontId="45" fillId="0" borderId="11" xfId="0" applyFont="1" applyFill="1" applyBorder="1" applyAlignment="1" applyProtection="1">
      <alignment horizontal="center" vertical="center"/>
      <protection hidden="1"/>
    </xf>
    <xf numFmtId="168" fontId="41" fillId="0" borderId="16" xfId="0" applyNumberFormat="1" applyFont="1" applyFill="1" applyBorder="1" applyAlignment="1" applyProtection="1">
      <alignment horizontal="center" vertical="center"/>
      <protection hidden="1"/>
    </xf>
    <xf numFmtId="168" fontId="41" fillId="0" borderId="21" xfId="0" applyNumberFormat="1" applyFont="1" applyFill="1" applyBorder="1" applyAlignment="1" applyProtection="1">
      <alignment horizontal="center" vertical="center"/>
      <protection hidden="1"/>
    </xf>
    <xf numFmtId="168" fontId="41" fillId="0" borderId="17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vertical="center"/>
      <protection hidden="1"/>
    </xf>
    <xf numFmtId="0" fontId="45" fillId="0" borderId="19" xfId="0" applyFont="1" applyFill="1" applyBorder="1" applyAlignment="1" applyProtection="1">
      <alignment horizontal="center" vertical="center"/>
      <protection hidden="1"/>
    </xf>
    <xf numFmtId="165" fontId="41" fillId="0" borderId="6" xfId="0" applyNumberFormat="1" applyFont="1" applyFill="1" applyBorder="1" applyAlignment="1" applyProtection="1">
      <alignment horizontal="center" vertical="center"/>
      <protection hidden="1"/>
    </xf>
    <xf numFmtId="165" fontId="41" fillId="0" borderId="7" xfId="0" applyNumberFormat="1" applyFont="1" applyFill="1" applyBorder="1" applyAlignment="1" applyProtection="1">
      <alignment horizontal="center" vertical="center"/>
      <protection hidden="1"/>
    </xf>
    <xf numFmtId="165" fontId="41" fillId="0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horizontal="right" vertical="center"/>
      <protection hidden="1"/>
    </xf>
    <xf numFmtId="0" fontId="11" fillId="0" borderId="0" xfId="0" applyFont="1" applyFill="1" applyAlignment="1" applyProtection="1">
      <alignment horizontal="right" vertical="center"/>
      <protection hidden="1"/>
    </xf>
    <xf numFmtId="0" fontId="11" fillId="0" borderId="0" xfId="0" applyFont="1" applyFill="1" applyAlignment="1" applyProtection="1">
      <alignment horizontal="center" vertical="center"/>
      <protection hidden="1"/>
    </xf>
    <xf numFmtId="0" fontId="29" fillId="0" borderId="0" xfId="0" applyFont="1" applyFill="1" applyAlignment="1" applyProtection="1">
      <alignment horizontal="center" vertical="center"/>
      <protection hidden="1"/>
    </xf>
    <xf numFmtId="9" fontId="11" fillId="0" borderId="0" xfId="0" applyNumberFormat="1" applyFont="1" applyFill="1" applyAlignment="1" applyProtection="1">
      <alignment vertical="center"/>
      <protection hidden="1"/>
    </xf>
    <xf numFmtId="0" fontId="20" fillId="0" borderId="6" xfId="0" applyFont="1" applyFill="1" applyBorder="1" applyAlignment="1" applyProtection="1">
      <alignment horizontal="left" vertical="center"/>
      <protection hidden="1"/>
    </xf>
    <xf numFmtId="0" fontId="28" fillId="0" borderId="0" xfId="0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horizontal="left" vertical="center" wrapText="1"/>
      <protection hidden="1"/>
    </xf>
    <xf numFmtId="0" fontId="32" fillId="13" borderId="6" xfId="0" applyFont="1" applyFill="1" applyBorder="1" applyAlignment="1" applyProtection="1">
      <alignment horizontal="center" vertical="center" wrapText="1"/>
      <protection hidden="1"/>
    </xf>
    <xf numFmtId="0" fontId="39" fillId="0" borderId="58" xfId="0" applyFont="1" applyFill="1" applyBorder="1" applyAlignment="1" applyProtection="1">
      <alignment horizontal="center" vertical="center"/>
      <protection hidden="1"/>
    </xf>
    <xf numFmtId="9" fontId="32" fillId="0" borderId="0" xfId="0" applyNumberFormat="1" applyFont="1" applyFill="1" applyAlignment="1" applyProtection="1">
      <alignment horizontal="right" vertical="center"/>
      <protection hidden="1"/>
    </xf>
    <xf numFmtId="0" fontId="39" fillId="0" borderId="44" xfId="0" applyFont="1" applyFill="1" applyBorder="1" applyAlignment="1" applyProtection="1">
      <alignment horizontal="center" vertical="center"/>
      <protection hidden="1"/>
    </xf>
    <xf numFmtId="0" fontId="30" fillId="0" borderId="56" xfId="0" applyFont="1" applyFill="1" applyBorder="1" applyAlignment="1" applyProtection="1">
      <alignment horizontal="right" vertical="center"/>
      <protection hidden="1"/>
    </xf>
    <xf numFmtId="0" fontId="28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11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Alignment="1" applyProtection="1">
      <alignment horizontal="center" vertical="center"/>
      <protection locked="0"/>
    </xf>
    <xf numFmtId="0" fontId="20" fillId="0" borderId="0" xfId="0" applyFont="1" applyFill="1" applyAlignment="1" applyProtection="1">
      <alignment horizontal="right" vertical="center"/>
      <protection locked="0"/>
    </xf>
    <xf numFmtId="0" fontId="20" fillId="0" borderId="20" xfId="0" applyFont="1" applyFill="1" applyBorder="1" applyAlignment="1" applyProtection="1">
      <alignment horizontal="center" vertical="center"/>
      <protection locked="0"/>
    </xf>
    <xf numFmtId="0" fontId="20" fillId="0" borderId="19" xfId="0" applyFont="1" applyFill="1" applyBorder="1" applyAlignment="1" applyProtection="1">
      <alignment horizontal="center" vertical="center"/>
      <protection locked="0"/>
    </xf>
    <xf numFmtId="0" fontId="40" fillId="0" borderId="0" xfId="0" applyFont="1" applyFill="1" applyBorder="1" applyAlignment="1" applyProtection="1">
      <alignment vertical="center" wrapText="1"/>
      <protection locked="0"/>
    </xf>
    <xf numFmtId="0" fontId="32" fillId="0" borderId="0" xfId="0" applyFont="1" applyFill="1" applyAlignment="1" applyProtection="1">
      <alignment horizontal="right" vertical="center"/>
      <protection locked="0"/>
    </xf>
    <xf numFmtId="0" fontId="32" fillId="0" borderId="0" xfId="0" applyFont="1" applyFill="1" applyAlignment="1" applyProtection="1">
      <alignment vertical="center"/>
      <protection locked="0"/>
    </xf>
    <xf numFmtId="0" fontId="32" fillId="0" borderId="0" xfId="0" applyFont="1" applyFill="1" applyAlignment="1" applyProtection="1">
      <alignment horizontal="left" vertical="center"/>
      <protection locked="0"/>
    </xf>
    <xf numFmtId="0" fontId="32" fillId="0" borderId="0" xfId="0" applyFont="1" applyFill="1" applyBorder="1" applyAlignment="1" applyProtection="1">
      <alignment horizontal="right" vertical="center"/>
      <protection locked="0"/>
    </xf>
    <xf numFmtId="0" fontId="32" fillId="0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9" fillId="0" borderId="0" xfId="0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45" fillId="0" borderId="0" xfId="0" applyFont="1" applyFill="1" applyAlignment="1" applyProtection="1">
      <alignment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right" vertical="center"/>
      <protection locked="0"/>
    </xf>
    <xf numFmtId="0" fontId="31" fillId="0" borderId="0" xfId="0" applyFont="1" applyFill="1" applyAlignment="1" applyProtection="1">
      <alignment horizontal="left" vertical="center" wrapText="1"/>
      <protection locked="0"/>
    </xf>
    <xf numFmtId="0" fontId="40" fillId="0" borderId="1" xfId="0" applyFont="1" applyFill="1" applyBorder="1" applyAlignment="1" applyProtection="1">
      <alignment horizontal="center" vertical="center" wrapText="1"/>
      <protection locked="0"/>
    </xf>
    <xf numFmtId="0" fontId="40" fillId="0" borderId="20" xfId="0" applyFont="1" applyFill="1" applyBorder="1" applyAlignment="1" applyProtection="1">
      <alignment horizontal="center" vertical="center"/>
      <protection locked="0"/>
    </xf>
    <xf numFmtId="0" fontId="40" fillId="13" borderId="20" xfId="0" applyFont="1" applyFill="1" applyBorder="1" applyAlignment="1" applyProtection="1">
      <alignment horizontal="center" vertical="center"/>
      <protection locked="0"/>
    </xf>
    <xf numFmtId="166" fontId="32" fillId="0" borderId="0" xfId="0" applyNumberFormat="1" applyFont="1" applyFill="1" applyBorder="1" applyAlignment="1" applyProtection="1">
      <alignment horizontal="left" vertical="center"/>
      <protection locked="0"/>
    </xf>
    <xf numFmtId="1" fontId="40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40" fillId="0" borderId="1" xfId="0" applyNumberFormat="1" applyFont="1" applyFill="1" applyBorder="1" applyAlignment="1" applyProtection="1">
      <alignment horizontal="center" vertical="center"/>
      <protection locked="0"/>
    </xf>
    <xf numFmtId="164" fontId="40" fillId="13" borderId="1" xfId="0" applyNumberFormat="1" applyFont="1" applyFill="1" applyBorder="1" applyAlignment="1" applyProtection="1">
      <alignment horizontal="center" vertical="center"/>
      <protection locked="0"/>
    </xf>
    <xf numFmtId="1" fontId="39" fillId="0" borderId="48" xfId="0" applyNumberFormat="1" applyFont="1" applyFill="1" applyBorder="1" applyAlignment="1" applyProtection="1">
      <alignment horizontal="center" vertical="center"/>
      <protection locked="0"/>
    </xf>
    <xf numFmtId="1" fontId="32" fillId="0" borderId="45" xfId="0" applyNumberFormat="1" applyFont="1" applyFill="1" applyBorder="1" applyAlignment="1" applyProtection="1">
      <alignment horizontal="center" vertical="center"/>
      <protection locked="0"/>
    </xf>
    <xf numFmtId="1" fontId="32" fillId="0" borderId="37" xfId="0" applyNumberFormat="1" applyFont="1" applyFill="1" applyBorder="1" applyAlignment="1" applyProtection="1">
      <alignment horizontal="center" vertical="center"/>
      <protection locked="0"/>
    </xf>
    <xf numFmtId="1" fontId="32" fillId="0" borderId="38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Alignment="1" applyProtection="1">
      <alignment horizontal="right" vertical="center"/>
      <protection locked="0"/>
    </xf>
    <xf numFmtId="0" fontId="40" fillId="0" borderId="0" xfId="0" applyFont="1" applyFill="1" applyAlignment="1" applyProtection="1">
      <alignment vertical="center"/>
      <protection locked="0"/>
    </xf>
    <xf numFmtId="1" fontId="32" fillId="0" borderId="46" xfId="0" applyNumberFormat="1" applyFont="1" applyFill="1" applyBorder="1" applyAlignment="1" applyProtection="1">
      <alignment horizontal="center" vertical="center"/>
      <protection locked="0"/>
    </xf>
    <xf numFmtId="1" fontId="32" fillId="0" borderId="39" xfId="0" applyNumberFormat="1" applyFont="1" applyFill="1" applyBorder="1" applyAlignment="1" applyProtection="1">
      <alignment horizontal="center" vertical="center"/>
      <protection locked="0"/>
    </xf>
    <xf numFmtId="1" fontId="32" fillId="0" borderId="4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Alignment="1" applyProtection="1">
      <alignment vertical="center"/>
      <protection locked="0"/>
    </xf>
    <xf numFmtId="1" fontId="32" fillId="0" borderId="47" xfId="0" applyNumberFormat="1" applyFont="1" applyFill="1" applyBorder="1" applyAlignment="1" applyProtection="1">
      <alignment horizontal="center" vertical="center"/>
      <protection locked="0"/>
    </xf>
    <xf numFmtId="1" fontId="32" fillId="0" borderId="41" xfId="0" applyNumberFormat="1" applyFont="1" applyFill="1" applyBorder="1" applyAlignment="1" applyProtection="1">
      <alignment horizontal="center" vertical="center"/>
      <protection locked="0"/>
    </xf>
    <xf numFmtId="1" fontId="32" fillId="0" borderId="42" xfId="0" applyNumberFormat="1" applyFont="1" applyFill="1" applyBorder="1" applyAlignment="1" applyProtection="1">
      <alignment horizontal="center" vertical="center"/>
      <protection locked="0"/>
    </xf>
    <xf numFmtId="0" fontId="40" fillId="0" borderId="50" xfId="0" applyFont="1" applyFill="1" applyBorder="1" applyAlignment="1" applyProtection="1">
      <alignment horizontal="center" vertical="center"/>
      <protection locked="0"/>
    </xf>
    <xf numFmtId="168" fontId="32" fillId="0" borderId="21" xfId="0" applyNumberFormat="1" applyFont="1" applyFill="1" applyBorder="1" applyAlignment="1" applyProtection="1">
      <alignment horizontal="center" vertical="center"/>
      <protection locked="0"/>
    </xf>
    <xf numFmtId="168" fontId="32" fillId="0" borderId="17" xfId="0" applyNumberFormat="1" applyFont="1" applyFill="1" applyBorder="1" applyAlignment="1" applyProtection="1">
      <alignment horizontal="center" vertical="center"/>
      <protection locked="0"/>
    </xf>
    <xf numFmtId="0" fontId="40" fillId="0" borderId="51" xfId="0" applyFont="1" applyFill="1" applyBorder="1" applyAlignment="1" applyProtection="1">
      <alignment horizontal="center" vertical="center"/>
      <protection locked="0"/>
    </xf>
    <xf numFmtId="168" fontId="32" fillId="0" borderId="7" xfId="0" applyNumberFormat="1" applyFont="1" applyFill="1" applyBorder="1" applyAlignment="1" applyProtection="1">
      <alignment horizontal="center" vertical="center"/>
      <protection locked="0"/>
    </xf>
    <xf numFmtId="168" fontId="32" fillId="0" borderId="18" xfId="0" applyNumberFormat="1" applyFont="1" applyFill="1" applyBorder="1" applyAlignment="1" applyProtection="1">
      <alignment horizontal="center" vertical="center"/>
      <protection locked="0"/>
    </xf>
    <xf numFmtId="166" fontId="35" fillId="0" borderId="0" xfId="0" applyNumberFormat="1" applyFont="1" applyFill="1" applyBorder="1" applyAlignment="1" applyProtection="1">
      <alignment horizontal="center" vertical="center"/>
      <protection locked="0"/>
    </xf>
    <xf numFmtId="166" fontId="33" fillId="0" borderId="0" xfId="0" applyNumberFormat="1" applyFont="1" applyFill="1" applyBorder="1" applyAlignment="1" applyProtection="1">
      <alignment horizontal="center" vertical="center"/>
      <protection locked="0"/>
    </xf>
    <xf numFmtId="166" fontId="32" fillId="0" borderId="0" xfId="0" applyNumberFormat="1" applyFont="1" applyFill="1" applyBorder="1" applyAlignment="1" applyProtection="1">
      <alignment horizontal="center" vertical="center"/>
      <protection locked="0"/>
    </xf>
    <xf numFmtId="9" fontId="32" fillId="0" borderId="0" xfId="0" applyNumberFormat="1" applyFont="1" applyFill="1" applyAlignment="1" applyProtection="1">
      <alignment horizontal="center" vertical="center"/>
      <protection locked="0"/>
    </xf>
    <xf numFmtId="169" fontId="32" fillId="0" borderId="0" xfId="0" applyNumberFormat="1" applyFont="1" applyFill="1" applyAlignment="1" applyProtection="1">
      <alignment horizontal="center" vertical="center"/>
      <protection locked="0"/>
    </xf>
    <xf numFmtId="9" fontId="32" fillId="0" borderId="0" xfId="0" applyNumberFormat="1" applyFont="1" applyFill="1" applyAlignment="1" applyProtection="1">
      <alignment vertical="center"/>
      <protection locked="0"/>
    </xf>
    <xf numFmtId="0" fontId="10" fillId="0" borderId="0" xfId="0" applyFont="1" applyFill="1" applyAlignment="1" applyProtection="1">
      <alignment horizontal="center" vertical="center"/>
      <protection locked="0"/>
    </xf>
    <xf numFmtId="0" fontId="10" fillId="0" borderId="0" xfId="0" applyFont="1" applyFill="1" applyAlignment="1" applyProtection="1">
      <alignment horizontal="right" vertical="center"/>
      <protection locked="0"/>
    </xf>
    <xf numFmtId="0" fontId="24" fillId="0" borderId="0" xfId="0" applyFont="1" applyFill="1" applyAlignment="1" applyProtection="1">
      <alignment vertical="center"/>
      <protection locked="0"/>
    </xf>
    <xf numFmtId="166" fontId="11" fillId="0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vertical="center"/>
      <protection locked="0"/>
    </xf>
    <xf numFmtId="0" fontId="37" fillId="0" borderId="0" xfId="0" applyFont="1" applyFill="1" applyBorder="1" applyAlignment="1" applyProtection="1">
      <alignment vertic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0" fontId="49" fillId="14" borderId="53" xfId="0" applyFont="1" applyFill="1" applyBorder="1" applyAlignment="1" applyProtection="1">
      <alignment horizontal="center" vertical="center"/>
      <protection locked="0"/>
    </xf>
    <xf numFmtId="0" fontId="49" fillId="14" borderId="54" xfId="0" applyFont="1" applyFill="1" applyBorder="1" applyAlignment="1" applyProtection="1">
      <alignment horizontal="center" vertical="center"/>
      <protection locked="0"/>
    </xf>
    <xf numFmtId="0" fontId="49" fillId="14" borderId="55" xfId="0" applyFont="1" applyFill="1" applyBorder="1" applyAlignment="1" applyProtection="1">
      <alignment horizontal="center" vertical="center"/>
      <protection locked="0"/>
    </xf>
    <xf numFmtId="0" fontId="49" fillId="15" borderId="53" xfId="0" applyFont="1" applyFill="1" applyBorder="1" applyAlignment="1" applyProtection="1">
      <alignment horizontal="center" vertical="center"/>
      <protection locked="0" hidden="1"/>
    </xf>
    <xf numFmtId="0" fontId="49" fillId="15" borderId="54" xfId="0" applyFont="1" applyFill="1" applyBorder="1" applyAlignment="1" applyProtection="1">
      <alignment horizontal="center" vertical="center"/>
      <protection locked="0" hidden="1"/>
    </xf>
    <xf numFmtId="0" fontId="49" fillId="15" borderId="55" xfId="0" applyFont="1" applyFill="1" applyBorder="1" applyAlignment="1" applyProtection="1">
      <alignment horizontal="center" vertical="center"/>
      <protection locked="0" hidden="1"/>
    </xf>
    <xf numFmtId="0" fontId="49" fillId="16" borderId="53" xfId="0" applyFont="1" applyFill="1" applyBorder="1" applyAlignment="1" applyProtection="1">
      <alignment horizontal="center" vertical="center"/>
      <protection locked="0" hidden="1"/>
    </xf>
    <xf numFmtId="0" fontId="49" fillId="16" borderId="54" xfId="0" applyFont="1" applyFill="1" applyBorder="1" applyAlignment="1" applyProtection="1">
      <alignment horizontal="center" vertical="center"/>
      <protection locked="0" hidden="1"/>
    </xf>
    <xf numFmtId="0" fontId="49" fillId="16" borderId="55" xfId="0" applyFont="1" applyFill="1" applyBorder="1" applyAlignment="1" applyProtection="1">
      <alignment horizontal="center" vertical="center"/>
      <protection locked="0" hidden="1"/>
    </xf>
    <xf numFmtId="0" fontId="49" fillId="14" borderId="53" xfId="0" applyFont="1" applyFill="1" applyBorder="1" applyAlignment="1" applyProtection="1">
      <alignment horizontal="center" vertical="center"/>
      <protection locked="0" hidden="1"/>
    </xf>
    <xf numFmtId="0" fontId="49" fillId="14" borderId="54" xfId="0" applyFont="1" applyFill="1" applyBorder="1" applyAlignment="1" applyProtection="1">
      <alignment horizontal="center" vertical="center"/>
      <protection locked="0" hidden="1"/>
    </xf>
    <xf numFmtId="0" fontId="49" fillId="14" borderId="55" xfId="0" applyFont="1" applyFill="1" applyBorder="1" applyAlignment="1" applyProtection="1">
      <alignment horizontal="center" vertical="center"/>
      <protection locked="0" hidden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9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/>
    </xf>
    <xf numFmtId="0" fontId="14" fillId="7" borderId="3" xfId="0" applyFont="1" applyFill="1" applyBorder="1" applyAlignment="1">
      <alignment horizontal="center"/>
    </xf>
    <xf numFmtId="0" fontId="14" fillId="7" borderId="4" xfId="0" applyFont="1" applyFill="1" applyBorder="1" applyAlignment="1">
      <alignment horizontal="center"/>
    </xf>
    <xf numFmtId="0" fontId="13" fillId="7" borderId="16" xfId="0" applyFont="1" applyFill="1" applyBorder="1" applyAlignment="1">
      <alignment horizontal="center" vertical="center" wrapText="1"/>
    </xf>
    <xf numFmtId="0" fontId="13" fillId="7" borderId="6" xfId="0" applyFont="1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32" fillId="0" borderId="0" xfId="0" applyFont="1" applyFill="1" applyAlignment="1" applyProtection="1">
      <alignment horizontal="right" vertical="center"/>
    </xf>
    <xf numFmtId="0" fontId="32" fillId="0" borderId="23" xfId="0" applyFont="1" applyFill="1" applyBorder="1" applyAlignment="1" applyProtection="1">
      <alignment horizontal="right" vertical="center"/>
    </xf>
    <xf numFmtId="0" fontId="40" fillId="0" borderId="0" xfId="0" applyFont="1" applyFill="1" applyAlignment="1" applyProtection="1">
      <alignment horizontal="left" vertical="center"/>
    </xf>
    <xf numFmtId="0" fontId="32" fillId="0" borderId="0" xfId="0" applyFont="1" applyFill="1" applyBorder="1" applyAlignment="1" applyProtection="1">
      <alignment horizontal="left" vertical="center"/>
    </xf>
    <xf numFmtId="0" fontId="50" fillId="0" borderId="0" xfId="0" applyFont="1" applyFill="1" applyAlignment="1" applyProtection="1">
      <alignment horizontal="center" vertical="center"/>
      <protection hidden="1"/>
    </xf>
    <xf numFmtId="0" fontId="30" fillId="0" borderId="0" xfId="0" applyFont="1" applyFill="1" applyAlignment="1" applyProtection="1">
      <alignment horizontal="left" vertical="center"/>
      <protection hidden="1"/>
    </xf>
    <xf numFmtId="0" fontId="39" fillId="0" borderId="11" xfId="0" applyFont="1" applyFill="1" applyBorder="1" applyAlignment="1" applyProtection="1">
      <alignment horizontal="center" vertical="center" wrapText="1"/>
      <protection hidden="1"/>
    </xf>
    <xf numFmtId="0" fontId="39" fillId="0" borderId="43" xfId="0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Fill="1" applyAlignment="1" applyProtection="1">
      <alignment horizontal="center" vertical="center"/>
      <protection hidden="1"/>
    </xf>
    <xf numFmtId="0" fontId="30" fillId="0" borderId="0" xfId="0" applyFont="1" applyFill="1" applyBorder="1" applyAlignment="1" applyProtection="1">
      <alignment horizontal="right" vertical="center"/>
      <protection hidden="1"/>
    </xf>
    <xf numFmtId="0" fontId="30" fillId="0" borderId="56" xfId="0" applyFont="1" applyFill="1" applyBorder="1" applyAlignment="1" applyProtection="1">
      <alignment horizontal="right" vertical="center"/>
      <protection hidden="1"/>
    </xf>
    <xf numFmtId="0" fontId="40" fillId="0" borderId="0" xfId="0" applyFont="1" applyFill="1" applyBorder="1" applyAlignment="1" applyProtection="1">
      <alignment horizontal="center" vertical="center"/>
      <protection hidden="1"/>
    </xf>
    <xf numFmtId="0" fontId="39" fillId="0" borderId="11" xfId="0" applyFont="1" applyFill="1" applyBorder="1" applyAlignment="1" applyProtection="1">
      <alignment horizontal="center" vertical="center"/>
      <protection hidden="1"/>
    </xf>
    <xf numFmtId="0" fontId="39" fillId="0" borderId="43" xfId="0" applyFont="1" applyFill="1" applyBorder="1" applyAlignment="1" applyProtection="1">
      <alignment horizontal="center" vertical="center"/>
      <protection hidden="1"/>
    </xf>
    <xf numFmtId="0" fontId="30" fillId="0" borderId="0" xfId="0" applyFont="1" applyFill="1" applyBorder="1" applyAlignment="1" applyProtection="1">
      <alignment horizontal="left" vertical="center" wrapText="1"/>
      <protection hidden="1"/>
    </xf>
    <xf numFmtId="0" fontId="51" fillId="0" borderId="0" xfId="0" applyFont="1" applyFill="1" applyAlignment="1" applyProtection="1">
      <alignment horizontal="center" vertical="center"/>
      <protection hidden="1"/>
    </xf>
    <xf numFmtId="0" fontId="39" fillId="0" borderId="59" xfId="0" applyFont="1" applyFill="1" applyBorder="1" applyAlignment="1" applyProtection="1">
      <alignment horizontal="center" vertical="center" wrapText="1"/>
      <protection hidden="1"/>
    </xf>
    <xf numFmtId="0" fontId="30" fillId="0" borderId="57" xfId="0" applyFont="1" applyFill="1" applyBorder="1" applyAlignment="1" applyProtection="1">
      <alignment horizontal="right" vertical="center"/>
      <protection hidden="1"/>
    </xf>
    <xf numFmtId="0" fontId="39" fillId="0" borderId="59" xfId="0" applyFont="1" applyFill="1" applyBorder="1" applyAlignment="1" applyProtection="1">
      <alignment horizontal="center" vertical="center"/>
      <protection hidden="1"/>
    </xf>
    <xf numFmtId="0" fontId="52" fillId="0" borderId="0" xfId="0" applyFont="1" applyFill="1" applyAlignment="1" applyProtection="1">
      <alignment horizontal="center" vertical="center"/>
      <protection hidden="1"/>
    </xf>
    <xf numFmtId="0" fontId="39" fillId="0" borderId="22" xfId="0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Fill="1" applyBorder="1" applyAlignment="1" applyProtection="1">
      <alignment horizontal="center" vertical="center" wrapText="1"/>
      <protection hidden="1"/>
    </xf>
    <xf numFmtId="0" fontId="39" fillId="0" borderId="49" xfId="0" applyFont="1" applyFill="1" applyBorder="1" applyAlignment="1" applyProtection="1">
      <alignment horizontal="center" vertical="center" wrapText="1"/>
      <protection hidden="1"/>
    </xf>
    <xf numFmtId="0" fontId="30" fillId="0" borderId="52" xfId="0" applyFont="1" applyFill="1" applyBorder="1" applyAlignment="1" applyProtection="1">
      <alignment horizontal="right" vertical="center"/>
      <protection hidden="1"/>
    </xf>
    <xf numFmtId="0" fontId="39" fillId="0" borderId="11" xfId="0" applyFont="1" applyFill="1" applyBorder="1" applyAlignment="1" applyProtection="1">
      <alignment horizontal="center" vertical="center"/>
      <protection locked="0"/>
    </xf>
    <xf numFmtId="0" fontId="39" fillId="0" borderId="49" xfId="0" applyFont="1" applyFill="1" applyBorder="1" applyAlignment="1" applyProtection="1">
      <alignment horizontal="center" vertical="center"/>
      <protection locked="0"/>
    </xf>
    <xf numFmtId="0" fontId="30" fillId="0" borderId="0" xfId="0" applyFont="1" applyFill="1" applyBorder="1" applyAlignment="1" applyProtection="1">
      <alignment horizontal="right" vertical="center"/>
      <protection locked="0"/>
    </xf>
    <xf numFmtId="0" fontId="30" fillId="0" borderId="52" xfId="0" applyFont="1" applyFill="1" applyBorder="1" applyAlignment="1" applyProtection="1">
      <alignment horizontal="right" vertical="center"/>
      <protection locked="0"/>
    </xf>
    <xf numFmtId="0" fontId="52" fillId="0" borderId="0" xfId="0" applyFont="1" applyFill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40" fillId="0" borderId="0" xfId="0" applyFont="1" applyFill="1" applyBorder="1" applyAlignment="1" applyProtection="1">
      <alignment horizontal="center" vertical="center"/>
      <protection locked="0"/>
    </xf>
    <xf numFmtId="0" fontId="48" fillId="14" borderId="11" xfId="0" applyFont="1" applyFill="1" applyBorder="1" applyAlignment="1" applyProtection="1">
      <alignment horizontal="center" vertical="center"/>
      <protection locked="0"/>
    </xf>
    <xf numFmtId="0" fontId="48" fillId="14" borderId="49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28" fillId="0" borderId="0" xfId="0" applyFont="1" applyFill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79">
    <dxf>
      <font>
        <color theme="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theme="6" tint="-0.499984740745262"/>
      </font>
    </dxf>
    <dxf>
      <font>
        <color theme="0"/>
      </font>
    </dxf>
    <dxf>
      <font>
        <color theme="0"/>
      </font>
    </dxf>
    <dxf>
      <font>
        <b/>
        <i val="0"/>
        <color auto="1"/>
      </font>
    </dxf>
    <dxf>
      <font>
        <color theme="0"/>
      </font>
    </dxf>
    <dxf>
      <font>
        <b/>
        <i val="0"/>
      </font>
    </dxf>
    <dxf>
      <font>
        <b/>
        <i val="0"/>
        <color auto="1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theme="6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auto="1"/>
      </font>
    </dxf>
    <dxf>
      <font>
        <color theme="0"/>
      </font>
    </dxf>
    <dxf>
      <font>
        <b/>
        <i val="0"/>
      </font>
    </dxf>
    <dxf>
      <font>
        <b/>
        <i val="0"/>
        <color auto="1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theme="6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auto="1"/>
      </font>
    </dxf>
    <dxf>
      <font>
        <color theme="0"/>
      </font>
    </dxf>
    <dxf>
      <font>
        <b/>
        <i val="0"/>
      </font>
    </dxf>
    <dxf>
      <font>
        <b/>
        <i val="0"/>
        <color auto="1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8000"/>
      </font>
    </dxf>
    <dxf>
      <font>
        <b/>
        <i val="0"/>
        <color rgb="FF008000"/>
      </font>
    </dxf>
    <dxf>
      <font>
        <color rgb="FFFF0000"/>
      </font>
    </dxf>
    <dxf>
      <font>
        <color theme="3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ED1651"/>
      <color rgb="FFFF7F32"/>
      <color rgb="FF01729D"/>
      <color rgb="FFB3E9FF"/>
      <color rgb="FFDD114B"/>
      <color rgb="FFF14A41"/>
      <color rgb="FFCBDCA8"/>
      <color rgb="FFE6FF9F"/>
      <color rgb="FF99CC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2.png"/><Relationship Id="rId5" Type="http://schemas.openxmlformats.org/officeDocument/2006/relationships/image" Target="../media/image6.jpeg"/><Relationship Id="rId4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2.png"/><Relationship Id="rId5" Type="http://schemas.openxmlformats.org/officeDocument/2006/relationships/image" Target="../media/image6.jpeg"/><Relationship Id="rId4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2.png"/><Relationship Id="rId5" Type="http://schemas.openxmlformats.org/officeDocument/2006/relationships/image" Target="../media/image6.jpeg"/><Relationship Id="rId4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141968</xdr:colOff>
      <xdr:row>15</xdr:row>
      <xdr:rowOff>252335</xdr:rowOff>
    </xdr:from>
    <xdr:to>
      <xdr:col>5</xdr:col>
      <xdr:colOff>905330</xdr:colOff>
      <xdr:row>20</xdr:row>
      <xdr:rowOff>110049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135" y="4570335"/>
          <a:ext cx="2075695" cy="1339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855193</xdr:colOff>
      <xdr:row>12</xdr:row>
      <xdr:rowOff>48358</xdr:rowOff>
    </xdr:from>
    <xdr:to>
      <xdr:col>10</xdr:col>
      <xdr:colOff>2118</xdr:colOff>
      <xdr:row>12</xdr:row>
      <xdr:rowOff>253352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8860" y="3477358"/>
          <a:ext cx="1697508" cy="204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850755</xdr:colOff>
      <xdr:row>14</xdr:row>
      <xdr:rowOff>28030</xdr:rowOff>
    </xdr:from>
    <xdr:to>
      <xdr:col>10</xdr:col>
      <xdr:colOff>2117</xdr:colOff>
      <xdr:row>14</xdr:row>
      <xdr:rowOff>261054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4422" y="4049697"/>
          <a:ext cx="1701945" cy="233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850754</xdr:colOff>
      <xdr:row>13</xdr:row>
      <xdr:rowOff>37940</xdr:rowOff>
    </xdr:from>
    <xdr:to>
      <xdr:col>10</xdr:col>
      <xdr:colOff>2118</xdr:colOff>
      <xdr:row>13</xdr:row>
      <xdr:rowOff>227379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4421" y="3763273"/>
          <a:ext cx="1701947" cy="18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889000</xdr:colOff>
      <xdr:row>15</xdr:row>
      <xdr:rowOff>29307</xdr:rowOff>
    </xdr:from>
    <xdr:to>
      <xdr:col>10</xdr:col>
      <xdr:colOff>2118</xdr:colOff>
      <xdr:row>15</xdr:row>
      <xdr:rowOff>295274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2667" y="4347307"/>
          <a:ext cx="1663701" cy="265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861173</xdr:colOff>
      <xdr:row>16</xdr:row>
      <xdr:rowOff>33406</xdr:rowOff>
    </xdr:from>
    <xdr:to>
      <xdr:col>10</xdr:col>
      <xdr:colOff>1997</xdr:colOff>
      <xdr:row>16</xdr:row>
      <xdr:rowOff>276225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840" y="4647739"/>
          <a:ext cx="1691407" cy="242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850754</xdr:colOff>
      <xdr:row>17</xdr:row>
      <xdr:rowOff>14518</xdr:rowOff>
    </xdr:from>
    <xdr:to>
      <xdr:col>10</xdr:col>
      <xdr:colOff>2118</xdr:colOff>
      <xdr:row>18</xdr:row>
      <xdr:rowOff>66675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4421" y="4925185"/>
          <a:ext cx="1701947" cy="348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927212</xdr:colOff>
      <xdr:row>18</xdr:row>
      <xdr:rowOff>285750</xdr:rowOff>
    </xdr:from>
    <xdr:to>
      <xdr:col>10</xdr:col>
      <xdr:colOff>2118</xdr:colOff>
      <xdr:row>20</xdr:row>
      <xdr:rowOff>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0879" y="5492750"/>
          <a:ext cx="1625489" cy="306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1035326</xdr:colOff>
      <xdr:row>20</xdr:row>
      <xdr:rowOff>91219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847" b="6847"/>
        <a:stretch/>
      </xdr:blipFill>
      <xdr:spPr bwMode="auto">
        <a:xfrm>
          <a:off x="514350" y="3657600"/>
          <a:ext cx="1035326" cy="2453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86021</xdr:colOff>
      <xdr:row>22</xdr:row>
      <xdr:rowOff>24845</xdr:rowOff>
    </xdr:from>
    <xdr:to>
      <xdr:col>9</xdr:col>
      <xdr:colOff>1666570</xdr:colOff>
      <xdr:row>22</xdr:row>
      <xdr:rowOff>222940</xdr:rowOff>
    </xdr:to>
    <xdr:pic>
      <xdr:nvPicPr>
        <xdr:cNvPr id="10" name="Immagine 1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9" t="3365"/>
        <a:stretch/>
      </xdr:blipFill>
      <xdr:spPr bwMode="auto">
        <a:xfrm>
          <a:off x="10601621" y="3634820"/>
          <a:ext cx="1580549" cy="198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61707</xdr:colOff>
      <xdr:row>25</xdr:row>
      <xdr:rowOff>271772</xdr:rowOff>
    </xdr:from>
    <xdr:to>
      <xdr:col>9</xdr:col>
      <xdr:colOff>1623368</xdr:colOff>
      <xdr:row>26</xdr:row>
      <xdr:rowOff>231470</xdr:rowOff>
    </xdr:to>
    <xdr:pic>
      <xdr:nvPicPr>
        <xdr:cNvPr id="11" name="Immagine 2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1"/>
        <a:stretch/>
      </xdr:blipFill>
      <xdr:spPr bwMode="auto">
        <a:xfrm>
          <a:off x="10577307" y="4710422"/>
          <a:ext cx="1561661" cy="235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86026</xdr:colOff>
      <xdr:row>24</xdr:row>
      <xdr:rowOff>24845</xdr:rowOff>
    </xdr:from>
    <xdr:to>
      <xdr:col>9</xdr:col>
      <xdr:colOff>1669823</xdr:colOff>
      <xdr:row>24</xdr:row>
      <xdr:rowOff>215346</xdr:rowOff>
    </xdr:to>
    <xdr:pic>
      <xdr:nvPicPr>
        <xdr:cNvPr id="12" name="Immagine 2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9" t="1" b="-1"/>
        <a:stretch/>
      </xdr:blipFill>
      <xdr:spPr bwMode="auto">
        <a:xfrm>
          <a:off x="10601626" y="4187270"/>
          <a:ext cx="1583797" cy="190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98186</xdr:colOff>
      <xdr:row>28</xdr:row>
      <xdr:rowOff>9614</xdr:rowOff>
    </xdr:from>
    <xdr:to>
      <xdr:col>9</xdr:col>
      <xdr:colOff>1642229</xdr:colOff>
      <xdr:row>28</xdr:row>
      <xdr:rowOff>252000</xdr:rowOff>
    </xdr:to>
    <xdr:pic>
      <xdr:nvPicPr>
        <xdr:cNvPr id="13" name="Immagine 2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93"/>
        <a:stretch/>
      </xdr:blipFill>
      <xdr:spPr bwMode="auto">
        <a:xfrm>
          <a:off x="10613786" y="5276939"/>
          <a:ext cx="1544043" cy="24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94410</xdr:colOff>
      <xdr:row>30</xdr:row>
      <xdr:rowOff>8278</xdr:rowOff>
    </xdr:from>
    <xdr:to>
      <xdr:col>9</xdr:col>
      <xdr:colOff>1649229</xdr:colOff>
      <xdr:row>30</xdr:row>
      <xdr:rowOff>252472</xdr:rowOff>
    </xdr:to>
    <xdr:pic>
      <xdr:nvPicPr>
        <xdr:cNvPr id="14" name="Immagine 2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02"/>
        <a:stretch/>
      </xdr:blipFill>
      <xdr:spPr bwMode="auto">
        <a:xfrm>
          <a:off x="10610010" y="5828053"/>
          <a:ext cx="1554819" cy="244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73866</xdr:colOff>
      <xdr:row>31</xdr:row>
      <xdr:rowOff>253639</xdr:rowOff>
    </xdr:from>
    <xdr:to>
      <xdr:col>9</xdr:col>
      <xdr:colOff>1633840</xdr:colOff>
      <xdr:row>33</xdr:row>
      <xdr:rowOff>19560</xdr:rowOff>
    </xdr:to>
    <xdr:pic>
      <xdr:nvPicPr>
        <xdr:cNvPr id="15" name="Immagine 2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61"/>
        <a:stretch/>
      </xdr:blipFill>
      <xdr:spPr bwMode="auto">
        <a:xfrm>
          <a:off x="10589466" y="6349639"/>
          <a:ext cx="1559974" cy="318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111209</xdr:colOff>
      <xdr:row>34</xdr:row>
      <xdr:rowOff>6203</xdr:rowOff>
    </xdr:from>
    <xdr:to>
      <xdr:col>9</xdr:col>
      <xdr:colOff>1645887</xdr:colOff>
      <xdr:row>35</xdr:row>
      <xdr:rowOff>0</xdr:rowOff>
    </xdr:to>
    <xdr:pic>
      <xdr:nvPicPr>
        <xdr:cNvPr id="16" name="Immagine 2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4"/>
        <a:stretch/>
      </xdr:blipFill>
      <xdr:spPr bwMode="auto">
        <a:xfrm>
          <a:off x="10626809" y="6930878"/>
          <a:ext cx="1534678" cy="270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133350</xdr:colOff>
      <xdr:row>21</xdr:row>
      <xdr:rowOff>646</xdr:rowOff>
    </xdr:from>
    <xdr:ext cx="1466544" cy="246475"/>
    <xdr:pic>
      <xdr:nvPicPr>
        <xdr:cNvPr id="7" name="Immagine 9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03"/>
        <a:stretch/>
      </xdr:blipFill>
      <xdr:spPr bwMode="auto">
        <a:xfrm>
          <a:off x="10648950" y="3334396"/>
          <a:ext cx="1466544" cy="24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134989</xdr:colOff>
      <xdr:row>19</xdr:row>
      <xdr:rowOff>32470</xdr:rowOff>
    </xdr:from>
    <xdr:ext cx="1475687" cy="229028"/>
    <xdr:pic>
      <xdr:nvPicPr>
        <xdr:cNvPr id="8" name="Immagine 10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8719"/>
        <a:stretch/>
      </xdr:blipFill>
      <xdr:spPr bwMode="auto">
        <a:xfrm>
          <a:off x="10650589" y="2813770"/>
          <a:ext cx="1475687" cy="229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134550</xdr:colOff>
      <xdr:row>15</xdr:row>
      <xdr:rowOff>19050</xdr:rowOff>
    </xdr:from>
    <xdr:ext cx="1551608" cy="233580"/>
    <xdr:pic>
      <xdr:nvPicPr>
        <xdr:cNvPr id="9" name="Immagine 1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0150" y="2247900"/>
          <a:ext cx="1551608" cy="233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133666</xdr:colOff>
      <xdr:row>22</xdr:row>
      <xdr:rowOff>265095</xdr:rowOff>
    </xdr:from>
    <xdr:ext cx="1466227" cy="295048"/>
    <xdr:pic>
      <xdr:nvPicPr>
        <xdr:cNvPr id="14" name="Immagine 12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95" b="5038"/>
        <a:stretch/>
      </xdr:blipFill>
      <xdr:spPr bwMode="auto">
        <a:xfrm>
          <a:off x="10649266" y="3875070"/>
          <a:ext cx="1466227" cy="295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86021</xdr:colOff>
      <xdr:row>21</xdr:row>
      <xdr:rowOff>24845</xdr:rowOff>
    </xdr:from>
    <xdr:to>
      <xdr:col>9</xdr:col>
      <xdr:colOff>1666570</xdr:colOff>
      <xdr:row>21</xdr:row>
      <xdr:rowOff>222940</xdr:rowOff>
    </xdr:to>
    <xdr:pic>
      <xdr:nvPicPr>
        <xdr:cNvPr id="2" name="Immagine 1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9" t="3365"/>
        <a:stretch/>
      </xdr:blipFill>
      <xdr:spPr bwMode="auto">
        <a:xfrm>
          <a:off x="6001046" y="4025345"/>
          <a:ext cx="570899" cy="169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61707</xdr:colOff>
      <xdr:row>24</xdr:row>
      <xdr:rowOff>271772</xdr:rowOff>
    </xdr:from>
    <xdr:to>
      <xdr:col>9</xdr:col>
      <xdr:colOff>1623368</xdr:colOff>
      <xdr:row>25</xdr:row>
      <xdr:rowOff>231470</xdr:rowOff>
    </xdr:to>
    <xdr:pic>
      <xdr:nvPicPr>
        <xdr:cNvPr id="3" name="Immagine 2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1"/>
        <a:stretch/>
      </xdr:blipFill>
      <xdr:spPr bwMode="auto">
        <a:xfrm>
          <a:off x="5976732" y="4758047"/>
          <a:ext cx="599636" cy="19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86026</xdr:colOff>
      <xdr:row>23</xdr:row>
      <xdr:rowOff>24845</xdr:rowOff>
    </xdr:from>
    <xdr:to>
      <xdr:col>9</xdr:col>
      <xdr:colOff>1669823</xdr:colOff>
      <xdr:row>23</xdr:row>
      <xdr:rowOff>215346</xdr:rowOff>
    </xdr:to>
    <xdr:pic>
      <xdr:nvPicPr>
        <xdr:cNvPr id="4" name="Immagine 2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9" t="1" b="-1"/>
        <a:stretch/>
      </xdr:blipFill>
      <xdr:spPr bwMode="auto">
        <a:xfrm>
          <a:off x="6001051" y="4406345"/>
          <a:ext cx="574147" cy="161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98186</xdr:colOff>
      <xdr:row>27</xdr:row>
      <xdr:rowOff>9614</xdr:rowOff>
    </xdr:from>
    <xdr:to>
      <xdr:col>9</xdr:col>
      <xdr:colOff>1642229</xdr:colOff>
      <xdr:row>27</xdr:row>
      <xdr:rowOff>252000</xdr:rowOff>
    </xdr:to>
    <xdr:pic>
      <xdr:nvPicPr>
        <xdr:cNvPr id="5" name="Immagine 22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93"/>
        <a:stretch/>
      </xdr:blipFill>
      <xdr:spPr bwMode="auto">
        <a:xfrm>
          <a:off x="6013211" y="5153114"/>
          <a:ext cx="562968" cy="185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94410</xdr:colOff>
      <xdr:row>29</xdr:row>
      <xdr:rowOff>8278</xdr:rowOff>
    </xdr:from>
    <xdr:to>
      <xdr:col>9</xdr:col>
      <xdr:colOff>1649229</xdr:colOff>
      <xdr:row>29</xdr:row>
      <xdr:rowOff>252472</xdr:rowOff>
    </xdr:to>
    <xdr:pic>
      <xdr:nvPicPr>
        <xdr:cNvPr id="6" name="Immagine 23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02"/>
        <a:stretch/>
      </xdr:blipFill>
      <xdr:spPr bwMode="auto">
        <a:xfrm>
          <a:off x="6009435" y="5532778"/>
          <a:ext cx="564219" cy="177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73866</xdr:colOff>
      <xdr:row>30</xdr:row>
      <xdr:rowOff>253639</xdr:rowOff>
    </xdr:from>
    <xdr:to>
      <xdr:col>9</xdr:col>
      <xdr:colOff>1633840</xdr:colOff>
      <xdr:row>32</xdr:row>
      <xdr:rowOff>19560</xdr:rowOff>
    </xdr:to>
    <xdr:pic>
      <xdr:nvPicPr>
        <xdr:cNvPr id="7" name="Immagine 2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61"/>
        <a:stretch/>
      </xdr:blipFill>
      <xdr:spPr bwMode="auto">
        <a:xfrm>
          <a:off x="5988891" y="5901964"/>
          <a:ext cx="578899" cy="213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111209</xdr:colOff>
      <xdr:row>33</xdr:row>
      <xdr:rowOff>6203</xdr:rowOff>
    </xdr:from>
    <xdr:to>
      <xdr:col>9</xdr:col>
      <xdr:colOff>1645887</xdr:colOff>
      <xdr:row>34</xdr:row>
      <xdr:rowOff>0</xdr:rowOff>
    </xdr:to>
    <xdr:pic>
      <xdr:nvPicPr>
        <xdr:cNvPr id="8" name="Immagine 25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4"/>
        <a:stretch/>
      </xdr:blipFill>
      <xdr:spPr bwMode="auto">
        <a:xfrm>
          <a:off x="6026234" y="6292703"/>
          <a:ext cx="544078" cy="184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133350</xdr:colOff>
      <xdr:row>21</xdr:row>
      <xdr:rowOff>646</xdr:rowOff>
    </xdr:from>
    <xdr:ext cx="1466544" cy="246475"/>
    <xdr:pic>
      <xdr:nvPicPr>
        <xdr:cNvPr id="2" name="Immagine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03"/>
        <a:stretch/>
      </xdr:blipFill>
      <xdr:spPr bwMode="auto">
        <a:xfrm>
          <a:off x="9334500" y="4001146"/>
          <a:ext cx="1466544" cy="24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134989</xdr:colOff>
      <xdr:row>19</xdr:row>
      <xdr:rowOff>32470</xdr:rowOff>
    </xdr:from>
    <xdr:ext cx="1475687" cy="229028"/>
    <xdr:pic>
      <xdr:nvPicPr>
        <xdr:cNvPr id="3" name="Immagine 1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8719"/>
        <a:stretch/>
      </xdr:blipFill>
      <xdr:spPr bwMode="auto">
        <a:xfrm>
          <a:off x="9336139" y="3651970"/>
          <a:ext cx="1475687" cy="229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134550</xdr:colOff>
      <xdr:row>15</xdr:row>
      <xdr:rowOff>19050</xdr:rowOff>
    </xdr:from>
    <xdr:ext cx="1551608" cy="233580"/>
    <xdr:pic>
      <xdr:nvPicPr>
        <xdr:cNvPr id="4" name="Immagine 1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5700" y="2876550"/>
          <a:ext cx="1551608" cy="233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133666</xdr:colOff>
      <xdr:row>22</xdr:row>
      <xdr:rowOff>265095</xdr:rowOff>
    </xdr:from>
    <xdr:ext cx="1466227" cy="295048"/>
    <xdr:pic>
      <xdr:nvPicPr>
        <xdr:cNvPr id="5" name="Immagine 12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95" b="5038"/>
        <a:stretch/>
      </xdr:blipFill>
      <xdr:spPr bwMode="auto">
        <a:xfrm>
          <a:off x="9334816" y="4379895"/>
          <a:ext cx="1466227" cy="295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90698</xdr:colOff>
      <xdr:row>22</xdr:row>
      <xdr:rowOff>53110</xdr:rowOff>
    </xdr:from>
    <xdr:to>
      <xdr:col>9</xdr:col>
      <xdr:colOff>1671247</xdr:colOff>
      <xdr:row>22</xdr:row>
      <xdr:rowOff>251205</xdr:rowOff>
    </xdr:to>
    <xdr:pic>
      <xdr:nvPicPr>
        <xdr:cNvPr id="2" name="Immagine 19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9" t="3365"/>
        <a:stretch/>
      </xdr:blipFill>
      <xdr:spPr bwMode="auto">
        <a:xfrm>
          <a:off x="10606298" y="3663085"/>
          <a:ext cx="1580549" cy="198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66384</xdr:colOff>
      <xdr:row>26</xdr:row>
      <xdr:rowOff>15115</xdr:rowOff>
    </xdr:from>
    <xdr:to>
      <xdr:col>9</xdr:col>
      <xdr:colOff>1628045</xdr:colOff>
      <xdr:row>26</xdr:row>
      <xdr:rowOff>248139</xdr:rowOff>
    </xdr:to>
    <xdr:pic>
      <xdr:nvPicPr>
        <xdr:cNvPr id="3" name="Immagine 20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1"/>
        <a:stretch/>
      </xdr:blipFill>
      <xdr:spPr bwMode="auto">
        <a:xfrm>
          <a:off x="10581984" y="4729990"/>
          <a:ext cx="1561661" cy="233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90703</xdr:colOff>
      <xdr:row>24</xdr:row>
      <xdr:rowOff>54154</xdr:rowOff>
    </xdr:from>
    <xdr:to>
      <xdr:col>9</xdr:col>
      <xdr:colOff>1674500</xdr:colOff>
      <xdr:row>24</xdr:row>
      <xdr:rowOff>243593</xdr:rowOff>
    </xdr:to>
    <xdr:pic>
      <xdr:nvPicPr>
        <xdr:cNvPr id="4" name="Immagine 2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9" t="1" b="-1"/>
        <a:stretch/>
      </xdr:blipFill>
      <xdr:spPr bwMode="auto">
        <a:xfrm>
          <a:off x="10606303" y="4216579"/>
          <a:ext cx="1583797" cy="18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102863</xdr:colOff>
      <xdr:row>28</xdr:row>
      <xdr:rowOff>20485</xdr:rowOff>
    </xdr:from>
    <xdr:to>
      <xdr:col>9</xdr:col>
      <xdr:colOff>1646906</xdr:colOff>
      <xdr:row>28</xdr:row>
      <xdr:rowOff>262871</xdr:rowOff>
    </xdr:to>
    <xdr:pic>
      <xdr:nvPicPr>
        <xdr:cNvPr id="5" name="Immagine 22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93"/>
        <a:stretch/>
      </xdr:blipFill>
      <xdr:spPr bwMode="auto">
        <a:xfrm>
          <a:off x="10618463" y="5287810"/>
          <a:ext cx="1544043" cy="24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99087</xdr:colOff>
      <xdr:row>30</xdr:row>
      <xdr:rowOff>19257</xdr:rowOff>
    </xdr:from>
    <xdr:to>
      <xdr:col>9</xdr:col>
      <xdr:colOff>1653906</xdr:colOff>
      <xdr:row>30</xdr:row>
      <xdr:rowOff>257546</xdr:rowOff>
    </xdr:to>
    <xdr:pic>
      <xdr:nvPicPr>
        <xdr:cNvPr id="6" name="Immagine 23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02"/>
        <a:stretch/>
      </xdr:blipFill>
      <xdr:spPr bwMode="auto">
        <a:xfrm>
          <a:off x="10614687" y="5839032"/>
          <a:ext cx="1554819" cy="238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78543</xdr:colOff>
      <xdr:row>31</xdr:row>
      <xdr:rowOff>255814</xdr:rowOff>
    </xdr:from>
    <xdr:to>
      <xdr:col>9</xdr:col>
      <xdr:colOff>1638517</xdr:colOff>
      <xdr:row>33</xdr:row>
      <xdr:rowOff>15937</xdr:rowOff>
    </xdr:to>
    <xdr:pic>
      <xdr:nvPicPr>
        <xdr:cNvPr id="7" name="Immagine 2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61"/>
        <a:stretch/>
      </xdr:blipFill>
      <xdr:spPr bwMode="auto">
        <a:xfrm>
          <a:off x="10594143" y="6351814"/>
          <a:ext cx="1559974" cy="312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115886</xdr:colOff>
      <xdr:row>33</xdr:row>
      <xdr:rowOff>275906</xdr:rowOff>
    </xdr:from>
    <xdr:to>
      <xdr:col>9</xdr:col>
      <xdr:colOff>1650564</xdr:colOff>
      <xdr:row>35</xdr:row>
      <xdr:rowOff>0</xdr:rowOff>
    </xdr:to>
    <xdr:pic>
      <xdr:nvPicPr>
        <xdr:cNvPr id="8" name="Immagine 25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4"/>
        <a:stretch/>
      </xdr:blipFill>
      <xdr:spPr bwMode="auto">
        <a:xfrm>
          <a:off x="10631486" y="6924356"/>
          <a:ext cx="1534678" cy="276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146692</xdr:colOff>
      <xdr:row>19</xdr:row>
      <xdr:rowOff>5129</xdr:rowOff>
    </xdr:from>
    <xdr:ext cx="1466544" cy="246475"/>
    <xdr:pic>
      <xdr:nvPicPr>
        <xdr:cNvPr id="2" name="Immagine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03"/>
        <a:stretch/>
      </xdr:blipFill>
      <xdr:spPr bwMode="auto">
        <a:xfrm>
          <a:off x="8690617" y="3624629"/>
          <a:ext cx="1466544" cy="24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148331</xdr:colOff>
      <xdr:row>17</xdr:row>
      <xdr:rowOff>36953</xdr:rowOff>
    </xdr:from>
    <xdr:ext cx="1475687" cy="229028"/>
    <xdr:pic>
      <xdr:nvPicPr>
        <xdr:cNvPr id="3" name="Immagine 1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8719"/>
        <a:stretch/>
      </xdr:blipFill>
      <xdr:spPr bwMode="auto">
        <a:xfrm>
          <a:off x="8692256" y="3275453"/>
          <a:ext cx="1475687" cy="229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147892</xdr:colOff>
      <xdr:row>13</xdr:row>
      <xdr:rowOff>23533</xdr:rowOff>
    </xdr:from>
    <xdr:ext cx="1551608" cy="233580"/>
    <xdr:pic>
      <xdr:nvPicPr>
        <xdr:cNvPr id="4" name="Immagine 1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817" y="2500033"/>
          <a:ext cx="1551608" cy="233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147008</xdr:colOff>
      <xdr:row>20</xdr:row>
      <xdr:rowOff>269578</xdr:rowOff>
    </xdr:from>
    <xdr:ext cx="1466227" cy="295048"/>
    <xdr:pic>
      <xdr:nvPicPr>
        <xdr:cNvPr id="5" name="Immagine 12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95" b="5038"/>
        <a:stretch/>
      </xdr:blipFill>
      <xdr:spPr bwMode="auto">
        <a:xfrm>
          <a:off x="8690933" y="4003378"/>
          <a:ext cx="1466227" cy="295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r/AppData/Local/Microsoft/Windows/Temporary%20Internet%20Files/Content.Outlook/Y8QFITV8/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r/AppData/Local/Microsoft/Windows/Temporary%20Internet%20Files/Content.Outlook/Y8QFITV8/Output%20Steel%20Panel%20DL%20Radiators%202017%202%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a"/>
      <sheetName val="DB"/>
      <sheetName val="Ricerca"/>
      <sheetName val="Horizontal (based on temp)"/>
      <sheetName val="--TUTTI--"/>
      <sheetName val="Safe Touch Horizontal"/>
      <sheetName val="Vertical (based on temp)"/>
      <sheetName val="Safe Touch Vertical"/>
      <sheetName val="TUTTI_VERT"/>
    </sheetNames>
    <sheetDataSet>
      <sheetData sheetId="0"/>
      <sheetData sheetId="1"/>
      <sheetData sheetId="2"/>
      <sheetData sheetId="3"/>
      <sheetData sheetId="4">
        <row r="1">
          <cell r="A1" t="str">
            <v>ID</v>
          </cell>
          <cell r="B1" t="str">
            <v>10HP300</v>
          </cell>
          <cell r="C1" t="str">
            <v>10HP400</v>
          </cell>
          <cell r="D1" t="str">
            <v>10HP500</v>
          </cell>
          <cell r="E1" t="str">
            <v>10HP600</v>
          </cell>
          <cell r="F1" t="str">
            <v>10HP700</v>
          </cell>
          <cell r="G1" t="str">
            <v>10HP900</v>
          </cell>
          <cell r="H1" t="str">
            <v>11HP300</v>
          </cell>
          <cell r="I1" t="str">
            <v>11HP400</v>
          </cell>
          <cell r="J1" t="str">
            <v>11HP500</v>
          </cell>
          <cell r="K1" t="str">
            <v>11HP600</v>
          </cell>
          <cell r="L1" t="str">
            <v>11HP700</v>
          </cell>
          <cell r="M1" t="str">
            <v>11HP900</v>
          </cell>
          <cell r="N1" t="str">
            <v>20HP300</v>
          </cell>
          <cell r="O1" t="str">
            <v>20HP400</v>
          </cell>
          <cell r="P1" t="str">
            <v>20HP500</v>
          </cell>
          <cell r="Q1" t="str">
            <v>20HP600</v>
          </cell>
          <cell r="R1" t="str">
            <v>20HP700</v>
          </cell>
          <cell r="S1" t="str">
            <v>20HP900</v>
          </cell>
          <cell r="T1" t="str">
            <v>21HP300</v>
          </cell>
          <cell r="U1" t="str">
            <v>21HP400</v>
          </cell>
          <cell r="V1" t="str">
            <v>21HP500</v>
          </cell>
          <cell r="W1" t="str">
            <v>21HP600</v>
          </cell>
          <cell r="X1" t="str">
            <v>21HP700</v>
          </cell>
          <cell r="Y1" t="str">
            <v>21HP900</v>
          </cell>
          <cell r="Z1" t="str">
            <v>22HP300</v>
          </cell>
          <cell r="AA1" t="str">
            <v>22HP400</v>
          </cell>
          <cell r="AB1" t="str">
            <v>22HP500</v>
          </cell>
          <cell r="AC1" t="str">
            <v>22HP600</v>
          </cell>
          <cell r="AD1" t="str">
            <v>22HP700</v>
          </cell>
          <cell r="AE1" t="str">
            <v>22HP900</v>
          </cell>
          <cell r="AF1" t="str">
            <v>30HP300</v>
          </cell>
          <cell r="AG1" t="str">
            <v>30HP400</v>
          </cell>
          <cell r="AH1" t="str">
            <v>30HP500</v>
          </cell>
          <cell r="AI1" t="str">
            <v>30HP600</v>
          </cell>
          <cell r="AJ1" t="str">
            <v>30HP700</v>
          </cell>
          <cell r="AK1" t="str">
            <v>30HP900</v>
          </cell>
          <cell r="AL1" t="str">
            <v>32HP300</v>
          </cell>
          <cell r="AM1" t="str">
            <v>32HP400</v>
          </cell>
          <cell r="AN1" t="str">
            <v>32HP500</v>
          </cell>
          <cell r="AO1" t="str">
            <v>32HP600</v>
          </cell>
          <cell r="AP1" t="str">
            <v>32HP700</v>
          </cell>
          <cell r="AQ1" t="str">
            <v>32HP900</v>
          </cell>
          <cell r="AR1" t="str">
            <v>33HP300</v>
          </cell>
          <cell r="AS1" t="str">
            <v>33HP400</v>
          </cell>
          <cell r="AT1" t="str">
            <v>33HP500</v>
          </cell>
          <cell r="AU1" t="str">
            <v>33HP600</v>
          </cell>
          <cell r="AV1" t="str">
            <v>33HP700</v>
          </cell>
          <cell r="AW1" t="str">
            <v>33HP900</v>
          </cell>
          <cell r="AX1" t="str">
            <v>10HL300</v>
          </cell>
          <cell r="AY1" t="str">
            <v>10HL400</v>
          </cell>
          <cell r="AZ1" t="str">
            <v>10HL500</v>
          </cell>
          <cell r="BA1" t="str">
            <v>10HL600</v>
          </cell>
          <cell r="BB1" t="str">
            <v>10HL700</v>
          </cell>
          <cell r="BC1" t="str">
            <v>10HL900</v>
          </cell>
          <cell r="BD1" t="str">
            <v>20HL300</v>
          </cell>
          <cell r="BE1" t="str">
            <v>20HL400</v>
          </cell>
          <cell r="BF1" t="str">
            <v>20HL500</v>
          </cell>
          <cell r="BG1" t="str">
            <v>20HL600</v>
          </cell>
          <cell r="BH1" t="str">
            <v>20HL700</v>
          </cell>
          <cell r="BI1" t="str">
            <v>20HL900</v>
          </cell>
          <cell r="BJ1" t="str">
            <v>21HL300</v>
          </cell>
          <cell r="BK1" t="str">
            <v>21HL400</v>
          </cell>
          <cell r="BL1" t="str">
            <v>21HL500</v>
          </cell>
          <cell r="BM1" t="str">
            <v>21HL600</v>
          </cell>
          <cell r="BN1" t="str">
            <v>21HL700</v>
          </cell>
          <cell r="BO1" t="str">
            <v>21HL900</v>
          </cell>
          <cell r="BP1" t="str">
            <v>22HL300</v>
          </cell>
          <cell r="BQ1" t="str">
            <v>22HL400</v>
          </cell>
          <cell r="BR1" t="str">
            <v>22HL500</v>
          </cell>
          <cell r="BS1" t="str">
            <v>22HL600</v>
          </cell>
          <cell r="BT1" t="str">
            <v>22HL700</v>
          </cell>
          <cell r="BU1" t="str">
            <v>22HL900</v>
          </cell>
          <cell r="BV1" t="str">
            <v>30HL300</v>
          </cell>
          <cell r="BW1" t="str">
            <v>30HL400</v>
          </cell>
          <cell r="BX1" t="str">
            <v>30HL500</v>
          </cell>
          <cell r="BY1" t="str">
            <v>30HL600</v>
          </cell>
          <cell r="BZ1" t="str">
            <v>30HL700</v>
          </cell>
          <cell r="CA1" t="str">
            <v>30HL900</v>
          </cell>
          <cell r="CB1" t="str">
            <v>33HL300</v>
          </cell>
          <cell r="CC1" t="str">
            <v>33HL400</v>
          </cell>
          <cell r="CD1" t="str">
            <v>33HL500</v>
          </cell>
          <cell r="CE1" t="str">
            <v>33HL600</v>
          </cell>
          <cell r="CF1" t="str">
            <v>33HL700</v>
          </cell>
          <cell r="CG1" t="str">
            <v>33HL900</v>
          </cell>
        </row>
        <row r="2">
          <cell r="A2" t="str">
            <v>Piastre Radel Orizzontali Profilate e Linear</v>
          </cell>
          <cell r="B2" t="str">
            <v>10HP</v>
          </cell>
          <cell r="C2" t="str">
            <v>10HP</v>
          </cell>
          <cell r="D2" t="str">
            <v>10HP</v>
          </cell>
          <cell r="E2" t="str">
            <v>10HP</v>
          </cell>
          <cell r="F2" t="str">
            <v>10HP</v>
          </cell>
          <cell r="G2" t="str">
            <v>10HP</v>
          </cell>
          <cell r="H2" t="str">
            <v>11HP</v>
          </cell>
          <cell r="I2" t="str">
            <v>11HP</v>
          </cell>
          <cell r="J2" t="str">
            <v>11HP</v>
          </cell>
          <cell r="K2" t="str">
            <v>11HP</v>
          </cell>
          <cell r="L2" t="str">
            <v>11HP</v>
          </cell>
          <cell r="M2" t="str">
            <v>11HP</v>
          </cell>
          <cell r="N2" t="str">
            <v>20HP</v>
          </cell>
          <cell r="O2" t="str">
            <v>20HP</v>
          </cell>
          <cell r="P2" t="str">
            <v>20HP</v>
          </cell>
          <cell r="Q2" t="str">
            <v>20HP</v>
          </cell>
          <cell r="R2" t="str">
            <v>20HP</v>
          </cell>
          <cell r="S2" t="str">
            <v>20HP</v>
          </cell>
          <cell r="T2" t="str">
            <v>21HP</v>
          </cell>
          <cell r="U2" t="str">
            <v>21HP</v>
          </cell>
          <cell r="V2" t="str">
            <v>21HP</v>
          </cell>
          <cell r="W2" t="str">
            <v>21HP</v>
          </cell>
          <cell r="X2" t="str">
            <v>21HP</v>
          </cell>
          <cell r="Y2" t="str">
            <v>21HP</v>
          </cell>
          <cell r="Z2" t="str">
            <v>22HP</v>
          </cell>
          <cell r="AA2" t="str">
            <v>22HP</v>
          </cell>
          <cell r="AB2" t="str">
            <v>22HP</v>
          </cell>
          <cell r="AC2" t="str">
            <v>22HP</v>
          </cell>
          <cell r="AD2" t="str">
            <v>22HP</v>
          </cell>
          <cell r="AE2" t="str">
            <v>22HP</v>
          </cell>
          <cell r="AF2" t="str">
            <v>30HP</v>
          </cell>
          <cell r="AG2" t="str">
            <v>30HP</v>
          </cell>
          <cell r="AH2" t="str">
            <v>30HP</v>
          </cell>
          <cell r="AI2" t="str">
            <v>30HP</v>
          </cell>
          <cell r="AJ2" t="str">
            <v>30HP</v>
          </cell>
          <cell r="AK2" t="str">
            <v>30HP</v>
          </cell>
          <cell r="AL2" t="str">
            <v>32HP</v>
          </cell>
          <cell r="AM2" t="str">
            <v>32HP</v>
          </cell>
          <cell r="AN2" t="str">
            <v>32HP</v>
          </cell>
          <cell r="AO2" t="str">
            <v>32HP</v>
          </cell>
          <cell r="AP2" t="str">
            <v>32HP</v>
          </cell>
          <cell r="AQ2" t="str">
            <v>32HP</v>
          </cell>
          <cell r="AR2" t="str">
            <v>33HP</v>
          </cell>
          <cell r="AS2" t="str">
            <v>33HP</v>
          </cell>
          <cell r="AT2" t="str">
            <v>33HP</v>
          </cell>
          <cell r="AU2" t="str">
            <v>33HP</v>
          </cell>
          <cell r="AV2" t="str">
            <v>33HP</v>
          </cell>
          <cell r="AW2" t="str">
            <v>33HP</v>
          </cell>
          <cell r="AX2" t="str">
            <v>10HL</v>
          </cell>
          <cell r="AY2" t="str">
            <v>10HL</v>
          </cell>
          <cell r="AZ2" t="str">
            <v>10HL</v>
          </cell>
          <cell r="BA2" t="str">
            <v>10HL</v>
          </cell>
          <cell r="BB2" t="str">
            <v>10HL</v>
          </cell>
          <cell r="BC2" t="str">
            <v>10HL</v>
          </cell>
          <cell r="BD2" t="str">
            <v>20HL</v>
          </cell>
          <cell r="BE2" t="str">
            <v>20HL</v>
          </cell>
          <cell r="BF2" t="str">
            <v>20HL</v>
          </cell>
          <cell r="BG2" t="str">
            <v>20HL</v>
          </cell>
          <cell r="BH2" t="str">
            <v>20HL</v>
          </cell>
          <cell r="BI2" t="str">
            <v>20HL</v>
          </cell>
          <cell r="BJ2" t="str">
            <v>21HL</v>
          </cell>
          <cell r="BK2" t="str">
            <v>21HL</v>
          </cell>
          <cell r="BL2" t="str">
            <v>21HL</v>
          </cell>
          <cell r="BM2" t="str">
            <v>21HL</v>
          </cell>
          <cell r="BN2" t="str">
            <v>21HL</v>
          </cell>
          <cell r="BO2" t="str">
            <v>21HL</v>
          </cell>
          <cell r="BP2" t="str">
            <v>22HL</v>
          </cell>
          <cell r="BQ2" t="str">
            <v>22HL</v>
          </cell>
          <cell r="BR2" t="str">
            <v>22HL</v>
          </cell>
          <cell r="BS2" t="str">
            <v>22HL</v>
          </cell>
          <cell r="BT2" t="str">
            <v>22HL</v>
          </cell>
          <cell r="BU2" t="str">
            <v>22HL</v>
          </cell>
          <cell r="BV2" t="str">
            <v>30HL</v>
          </cell>
          <cell r="BW2" t="str">
            <v>30HL</v>
          </cell>
          <cell r="BX2" t="str">
            <v>30HL</v>
          </cell>
          <cell r="BY2" t="str">
            <v>30HL</v>
          </cell>
          <cell r="BZ2" t="str">
            <v>30HL</v>
          </cell>
          <cell r="CA2" t="str">
            <v>30HL</v>
          </cell>
          <cell r="CB2" t="str">
            <v>33HL</v>
          </cell>
          <cell r="CC2" t="str">
            <v>33HL</v>
          </cell>
          <cell r="CD2" t="str">
            <v>33HL</v>
          </cell>
          <cell r="CE2" t="str">
            <v>33HL</v>
          </cell>
          <cell r="CF2" t="str">
            <v>33HL</v>
          </cell>
          <cell r="CG2" t="str">
            <v>33HL</v>
          </cell>
        </row>
        <row r="3">
          <cell r="A3" t="str">
            <v>Mod.</v>
          </cell>
          <cell r="B3" t="str">
            <v>Igiene 10</v>
          </cell>
          <cell r="C3" t="str">
            <v>Igiene 11</v>
          </cell>
          <cell r="D3" t="str">
            <v>Igiene 12</v>
          </cell>
          <cell r="E3" t="str">
            <v>Igiene 13</v>
          </cell>
          <cell r="F3" t="str">
            <v>Igiene 14</v>
          </cell>
          <cell r="G3" t="str">
            <v>Igiene 15</v>
          </cell>
          <cell r="H3" t="str">
            <v>Compact 11</v>
          </cell>
          <cell r="I3" t="str">
            <v>Compact 12</v>
          </cell>
          <cell r="J3" t="str">
            <v>Compact 13</v>
          </cell>
          <cell r="K3" t="str">
            <v>Compact 14</v>
          </cell>
          <cell r="L3" t="str">
            <v>Compact 15</v>
          </cell>
          <cell r="M3" t="str">
            <v>Compact 16</v>
          </cell>
          <cell r="N3" t="str">
            <v>Igiene 20</v>
          </cell>
          <cell r="O3" t="str">
            <v>Igiene 21</v>
          </cell>
          <cell r="P3" t="str">
            <v>Igiene 22</v>
          </cell>
          <cell r="Q3" t="str">
            <v>Igiene 23</v>
          </cell>
          <cell r="R3" t="str">
            <v>Igiene 24</v>
          </cell>
          <cell r="S3" t="str">
            <v>Igiene 25</v>
          </cell>
          <cell r="T3" t="str">
            <v>Compact 21</v>
          </cell>
          <cell r="U3" t="str">
            <v>Compact 22</v>
          </cell>
          <cell r="V3" t="str">
            <v>Compact 23</v>
          </cell>
          <cell r="W3" t="str">
            <v>Compact 24</v>
          </cell>
          <cell r="X3" t="str">
            <v>Compact 25</v>
          </cell>
          <cell r="Y3" t="str">
            <v>Compact 26</v>
          </cell>
          <cell r="Z3" t="str">
            <v>Compact 22</v>
          </cell>
          <cell r="AA3" t="str">
            <v>Compact 23</v>
          </cell>
          <cell r="AB3" t="str">
            <v>Compact 24</v>
          </cell>
          <cell r="AC3" t="str">
            <v>Compact 25</v>
          </cell>
          <cell r="AD3" t="str">
            <v>Compact 26</v>
          </cell>
          <cell r="AE3" t="str">
            <v>Compact 27</v>
          </cell>
          <cell r="AF3" t="str">
            <v>Igiene 30</v>
          </cell>
          <cell r="AG3" t="str">
            <v>Igiene 31</v>
          </cell>
          <cell r="AH3" t="str">
            <v>Igiene 32</v>
          </cell>
          <cell r="AI3" t="str">
            <v>Igiene 33</v>
          </cell>
          <cell r="AJ3" t="str">
            <v>Igiene 34</v>
          </cell>
          <cell r="AK3" t="str">
            <v>Igiene 35</v>
          </cell>
          <cell r="AL3" t="str">
            <v>Compact 32</v>
          </cell>
          <cell r="AM3" t="str">
            <v>Compact 33</v>
          </cell>
          <cell r="AN3" t="str">
            <v>Compact 34</v>
          </cell>
          <cell r="AO3" t="str">
            <v>Compact 35</v>
          </cell>
          <cell r="AP3" t="str">
            <v>Compact 36</v>
          </cell>
          <cell r="AQ3" t="str">
            <v>Compact 37</v>
          </cell>
          <cell r="AR3" t="str">
            <v>Compact 33</v>
          </cell>
          <cell r="AS3" t="str">
            <v>Compact 34</v>
          </cell>
          <cell r="AT3" t="str">
            <v>Compact 35</v>
          </cell>
          <cell r="AU3" t="str">
            <v>Compact 36</v>
          </cell>
          <cell r="AV3" t="str">
            <v>Compact 37</v>
          </cell>
          <cell r="AW3" t="str">
            <v>Compact 38</v>
          </cell>
          <cell r="AX3" t="str">
            <v>Linear 10</v>
          </cell>
          <cell r="AY3" t="str">
            <v>Linear 11</v>
          </cell>
          <cell r="AZ3" t="str">
            <v>Linear 12</v>
          </cell>
          <cell r="BA3" t="str">
            <v>Linear 13</v>
          </cell>
          <cell r="BB3" t="str">
            <v>Linear 14</v>
          </cell>
          <cell r="BC3" t="str">
            <v>Linear 15</v>
          </cell>
          <cell r="BD3" t="str">
            <v>Linear 20</v>
          </cell>
          <cell r="BE3" t="str">
            <v>Linear 21</v>
          </cell>
          <cell r="BF3" t="str">
            <v>Linear 22</v>
          </cell>
          <cell r="BG3" t="str">
            <v>Linear 23</v>
          </cell>
          <cell r="BH3" t="str">
            <v>Linear 24</v>
          </cell>
          <cell r="BI3" t="str">
            <v>Linear 25</v>
          </cell>
          <cell r="BJ3" t="str">
            <v>Linear 21</v>
          </cell>
          <cell r="BK3" t="str">
            <v>Linear 22</v>
          </cell>
          <cell r="BL3" t="str">
            <v>Linear 23</v>
          </cell>
          <cell r="BM3" t="str">
            <v>Linear 24</v>
          </cell>
          <cell r="BN3" t="str">
            <v>Linear 25</v>
          </cell>
          <cell r="BO3" t="str">
            <v>Linear 26</v>
          </cell>
          <cell r="BP3" t="str">
            <v>Linear 22</v>
          </cell>
          <cell r="BQ3" t="str">
            <v>Linear 23</v>
          </cell>
          <cell r="BR3" t="str">
            <v>Linear 24</v>
          </cell>
          <cell r="BS3" t="str">
            <v>Linear 25</v>
          </cell>
          <cell r="BT3" t="str">
            <v>Linear 26</v>
          </cell>
          <cell r="BU3" t="str">
            <v>Linear 27</v>
          </cell>
          <cell r="BV3" t="str">
            <v>Linear 30</v>
          </cell>
          <cell r="BW3" t="str">
            <v>Linear 31</v>
          </cell>
          <cell r="BX3" t="str">
            <v>Linear 32</v>
          </cell>
          <cell r="BY3" t="str">
            <v>Linear 33</v>
          </cell>
          <cell r="BZ3" t="str">
            <v>Linear 34</v>
          </cell>
          <cell r="CA3" t="str">
            <v>Linear 35</v>
          </cell>
          <cell r="CB3" t="str">
            <v>Linear 33</v>
          </cell>
          <cell r="CC3" t="str">
            <v>Linear 34</v>
          </cell>
          <cell r="CD3" t="str">
            <v>Linear 35</v>
          </cell>
          <cell r="CE3" t="str">
            <v>Linear 36</v>
          </cell>
          <cell r="CF3" t="str">
            <v>Linear 37</v>
          </cell>
          <cell r="CG3" t="str">
            <v>Linear 38</v>
          </cell>
        </row>
        <row r="4">
          <cell r="A4" t="str">
            <v>TR</v>
          </cell>
          <cell r="B4" t="str">
            <v>ENE/MRT.RES.13013</v>
          </cell>
          <cell r="C4" t="str">
            <v>ENE/MRT.RES.13013</v>
          </cell>
          <cell r="D4" t="str">
            <v>ENE/MRT.RES.13013</v>
          </cell>
          <cell r="E4" t="str">
            <v>ENE/MRT.RES.13013</v>
          </cell>
          <cell r="F4" t="str">
            <v>ENE/MRT.RES.13013</v>
          </cell>
          <cell r="G4" t="str">
            <v>ENE/MRT.RES.13013</v>
          </cell>
          <cell r="H4" t="str">
            <v>ENE/MRT.RES.17005</v>
          </cell>
          <cell r="I4" t="str">
            <v>ENE/MRT.RES.17005</v>
          </cell>
          <cell r="J4" t="str">
            <v>ENE/MRT.RES.17005</v>
          </cell>
          <cell r="K4" t="str">
            <v>ENE/MRT.RES.17005</v>
          </cell>
          <cell r="L4" t="str">
            <v>ENE/MRT.RES.17005</v>
          </cell>
          <cell r="M4" t="str">
            <v>ENE/MRT.RES.17005</v>
          </cell>
          <cell r="N4" t="str">
            <v>ENE/MRT.RES.13016_a</v>
          </cell>
          <cell r="O4" t="str">
            <v>ENE/MRT.RES.13016_a</v>
          </cell>
          <cell r="P4" t="str">
            <v>ENE/MRT.RES.13016_a</v>
          </cell>
          <cell r="Q4" t="str">
            <v>ENE/MRT.RES.13016_a</v>
          </cell>
          <cell r="R4" t="str">
            <v>ENE/MRT.RES.13016_a</v>
          </cell>
          <cell r="S4" t="str">
            <v>ENE/MRT.RES.13016_a</v>
          </cell>
          <cell r="T4" t="str">
            <v>ENE/MRT.RES.17006</v>
          </cell>
          <cell r="U4" t="str">
            <v>ENE/MRT.RES.17006</v>
          </cell>
          <cell r="V4" t="str">
            <v>ENE/MRT.RES.17006</v>
          </cell>
          <cell r="W4" t="str">
            <v>ENE/MRT.RES.17006</v>
          </cell>
          <cell r="X4" t="str">
            <v>ENE/MRT.RES.17006</v>
          </cell>
          <cell r="Y4" t="str">
            <v>ENE/MRT.RES.17006</v>
          </cell>
          <cell r="Z4" t="str">
            <v>ENE/MRT.RES.13003</v>
          </cell>
          <cell r="AA4" t="str">
            <v>ENE/MRT.RES.13003</v>
          </cell>
          <cell r="AB4" t="str">
            <v>ENE/MRT.RES.13003</v>
          </cell>
          <cell r="AC4" t="str">
            <v>ENE/MRT.RES.13003</v>
          </cell>
          <cell r="AD4" t="str">
            <v>ENE/MRT.RES.13003</v>
          </cell>
          <cell r="AE4" t="str">
            <v>ENE/MRT.RES.13003</v>
          </cell>
          <cell r="AF4" t="str">
            <v>ENE/MRT.RES.13017_a</v>
          </cell>
          <cell r="AG4" t="str">
            <v>ENE/MRT.RES.13017_a</v>
          </cell>
          <cell r="AH4" t="str">
            <v>ENE/MRT.RES.13017_a</v>
          </cell>
          <cell r="AI4" t="str">
            <v>ENE/MRT.RES.13017_a</v>
          </cell>
          <cell r="AJ4" t="str">
            <v>ENE/MRT.RES.13017_a</v>
          </cell>
          <cell r="AK4" t="str">
            <v>ENE/MRT.RES.13017_a</v>
          </cell>
          <cell r="AL4" t="str">
            <v>manca TR</v>
          </cell>
          <cell r="AM4" t="str">
            <v>manca TR</v>
          </cell>
          <cell r="AN4" t="str">
            <v>manca TR</v>
          </cell>
          <cell r="AO4" t="str">
            <v>manca TR</v>
          </cell>
          <cell r="AP4" t="str">
            <v>manca TR</v>
          </cell>
          <cell r="AQ4" t="str">
            <v>manca TR</v>
          </cell>
          <cell r="AR4" t="str">
            <v>ENE/MRT.RES.13004</v>
          </cell>
          <cell r="AS4" t="str">
            <v>ENE/MRT.RES.13004</v>
          </cell>
          <cell r="AT4" t="str">
            <v>ENE/MRT.RES.13004</v>
          </cell>
          <cell r="AU4" t="str">
            <v>ENE/MRT.RES.13004</v>
          </cell>
          <cell r="AV4" t="str">
            <v>ENE/MRT.RES.13004</v>
          </cell>
          <cell r="AW4" t="str">
            <v>ENE/MRT.RES.13004</v>
          </cell>
          <cell r="AX4" t="str">
            <v>ENE/MRT.RES.13027_a</v>
          </cell>
          <cell r="AY4" t="str">
            <v>ENE/MRT.RES.13027_a</v>
          </cell>
          <cell r="AZ4" t="str">
            <v>ENE/MRT.RES.13027_a</v>
          </cell>
          <cell r="BA4" t="str">
            <v>ENE/MRT.RES.13027_a</v>
          </cell>
          <cell r="BB4" t="str">
            <v>ENE/MRT.RES.13027_a</v>
          </cell>
          <cell r="BC4" t="str">
            <v>ENE/MRT.RES.13027_a</v>
          </cell>
          <cell r="BD4" t="str">
            <v>ENE/MRT.RES.13028_a</v>
          </cell>
          <cell r="BE4" t="str">
            <v>ENE/MRT.RES.13028_a</v>
          </cell>
          <cell r="BF4" t="str">
            <v>ENE/MRT.RES.13028_a</v>
          </cell>
          <cell r="BG4" t="str">
            <v>ENE/MRT.RES.13028_a</v>
          </cell>
          <cell r="BH4" t="str">
            <v>ENE/MRT.RES.13028_a</v>
          </cell>
          <cell r="BI4" t="str">
            <v>ENE/MRT.RES.13028_a</v>
          </cell>
          <cell r="BJ4" t="str">
            <v>ENE/MRT.RES.17007</v>
          </cell>
          <cell r="BK4" t="str">
            <v>ENE/MRT.RES.17007</v>
          </cell>
          <cell r="BL4" t="str">
            <v>ENE/MRT.RES.17007</v>
          </cell>
          <cell r="BM4" t="str">
            <v>ENE/MRT.RES.17007</v>
          </cell>
          <cell r="BN4" t="str">
            <v>ENE/MRT.RES.17007</v>
          </cell>
          <cell r="BO4" t="str">
            <v>ENE/MRT.RES.17007</v>
          </cell>
          <cell r="BP4" t="str">
            <v>ENE/MRT.RES.13011</v>
          </cell>
          <cell r="BQ4" t="str">
            <v>ENE/MRT.RES.13011</v>
          </cell>
          <cell r="BR4" t="str">
            <v>ENE/MRT.RES.13011</v>
          </cell>
          <cell r="BS4" t="str">
            <v>ENE/MRT.RES.13011</v>
          </cell>
          <cell r="BT4" t="str">
            <v>ENE/MRT.RES.13011</v>
          </cell>
          <cell r="BU4" t="str">
            <v>ENE/MRT.RES.13011</v>
          </cell>
          <cell r="BV4" t="str">
            <v>ENE/MRT.RES.13021_a</v>
          </cell>
          <cell r="BW4" t="str">
            <v>ENE/MRT.RES.13021_a</v>
          </cell>
          <cell r="BX4" t="str">
            <v>ENE/MRT.RES.13021_a</v>
          </cell>
          <cell r="BY4" t="str">
            <v>ENE/MRT.RES.13021_a</v>
          </cell>
          <cell r="BZ4" t="str">
            <v>ENE/MRT.RES.13021_a</v>
          </cell>
          <cell r="CA4" t="str">
            <v>ENE/MRT.RES.13021_a</v>
          </cell>
          <cell r="CB4" t="str">
            <v>ENE/MRT.RES.13012</v>
          </cell>
          <cell r="CC4" t="str">
            <v>ENE/MRT.RES.13012</v>
          </cell>
          <cell r="CD4" t="str">
            <v>ENE/MRT.RES.13012</v>
          </cell>
          <cell r="CE4" t="str">
            <v>ENE/MRT.RES.13012</v>
          </cell>
          <cell r="CF4" t="str">
            <v>ENE/MRT.RES.13012</v>
          </cell>
          <cell r="CG4" t="str">
            <v>ENE/MRT.RES.13012</v>
          </cell>
        </row>
        <row r="5">
          <cell r="A5" t="str">
            <v>Altezza</v>
          </cell>
          <cell r="B5">
            <v>300</v>
          </cell>
          <cell r="C5">
            <v>400</v>
          </cell>
          <cell r="D5">
            <v>500</v>
          </cell>
          <cell r="E5">
            <v>600</v>
          </cell>
          <cell r="F5">
            <v>700</v>
          </cell>
          <cell r="G5">
            <v>900</v>
          </cell>
          <cell r="H5">
            <v>300</v>
          </cell>
          <cell r="I5">
            <v>400</v>
          </cell>
          <cell r="J5">
            <v>500</v>
          </cell>
          <cell r="K5">
            <v>600</v>
          </cell>
          <cell r="L5">
            <v>700</v>
          </cell>
          <cell r="M5">
            <v>900</v>
          </cell>
          <cell r="N5">
            <v>300</v>
          </cell>
          <cell r="O5">
            <v>400</v>
          </cell>
          <cell r="P5">
            <v>500</v>
          </cell>
          <cell r="Q5">
            <v>600</v>
          </cell>
          <cell r="R5">
            <v>700</v>
          </cell>
          <cell r="S5">
            <v>900</v>
          </cell>
          <cell r="T5">
            <v>300</v>
          </cell>
          <cell r="U5">
            <v>400</v>
          </cell>
          <cell r="V5">
            <v>500</v>
          </cell>
          <cell r="W5">
            <v>600</v>
          </cell>
          <cell r="X5">
            <v>700</v>
          </cell>
          <cell r="Y5">
            <v>900</v>
          </cell>
          <cell r="Z5">
            <v>300</v>
          </cell>
          <cell r="AA5">
            <v>400</v>
          </cell>
          <cell r="AB5">
            <v>500</v>
          </cell>
          <cell r="AC5">
            <v>600</v>
          </cell>
          <cell r="AD5">
            <v>700</v>
          </cell>
          <cell r="AE5">
            <v>900</v>
          </cell>
          <cell r="AF5">
            <v>300</v>
          </cell>
          <cell r="AG5">
            <v>400</v>
          </cell>
          <cell r="AH5">
            <v>500</v>
          </cell>
          <cell r="AI5">
            <v>600</v>
          </cell>
          <cell r="AJ5">
            <v>700</v>
          </cell>
          <cell r="AK5">
            <v>900</v>
          </cell>
          <cell r="AL5">
            <v>300</v>
          </cell>
          <cell r="AM5">
            <v>400</v>
          </cell>
          <cell r="AN5">
            <v>500</v>
          </cell>
          <cell r="AO5">
            <v>600</v>
          </cell>
          <cell r="AP5">
            <v>700</v>
          </cell>
          <cell r="AQ5">
            <v>900</v>
          </cell>
          <cell r="AR5">
            <v>300</v>
          </cell>
          <cell r="AS5">
            <v>400</v>
          </cell>
          <cell r="AT5">
            <v>500</v>
          </cell>
          <cell r="AU5">
            <v>600</v>
          </cell>
          <cell r="AV5">
            <v>700</v>
          </cell>
          <cell r="AW5">
            <v>900</v>
          </cell>
          <cell r="AX5">
            <v>300</v>
          </cell>
          <cell r="AY5">
            <v>400</v>
          </cell>
          <cell r="AZ5">
            <v>500</v>
          </cell>
          <cell r="BA5">
            <v>600</v>
          </cell>
          <cell r="BB5">
            <v>700</v>
          </cell>
          <cell r="BC5">
            <v>900</v>
          </cell>
          <cell r="BD5">
            <v>300</v>
          </cell>
          <cell r="BE5">
            <v>400</v>
          </cell>
          <cell r="BF5">
            <v>500</v>
          </cell>
          <cell r="BG5">
            <v>600</v>
          </cell>
          <cell r="BH5">
            <v>700</v>
          </cell>
          <cell r="BI5">
            <v>900</v>
          </cell>
          <cell r="BJ5">
            <v>300</v>
          </cell>
          <cell r="BK5">
            <v>400</v>
          </cell>
          <cell r="BL5">
            <v>500</v>
          </cell>
          <cell r="BM5">
            <v>600</v>
          </cell>
          <cell r="BN5">
            <v>700</v>
          </cell>
          <cell r="BO5">
            <v>900</v>
          </cell>
          <cell r="BP5">
            <v>300</v>
          </cell>
          <cell r="BQ5">
            <v>400</v>
          </cell>
          <cell r="BR5">
            <v>500</v>
          </cell>
          <cell r="BS5">
            <v>600</v>
          </cell>
          <cell r="BT5">
            <v>700</v>
          </cell>
          <cell r="BU5">
            <v>900</v>
          </cell>
          <cell r="BV5">
            <v>300</v>
          </cell>
          <cell r="BW5">
            <v>400</v>
          </cell>
          <cell r="BX5">
            <v>500</v>
          </cell>
          <cell r="BY5">
            <v>600</v>
          </cell>
          <cell r="BZ5">
            <v>700</v>
          </cell>
          <cell r="CA5">
            <v>900</v>
          </cell>
          <cell r="CB5">
            <v>300</v>
          </cell>
          <cell r="CC5">
            <v>400</v>
          </cell>
          <cell r="CD5">
            <v>500</v>
          </cell>
          <cell r="CE5">
            <v>600</v>
          </cell>
          <cell r="CF5">
            <v>700</v>
          </cell>
          <cell r="CG5">
            <v>900</v>
          </cell>
        </row>
        <row r="6">
          <cell r="A6" t="str">
            <v>RESA</v>
          </cell>
          <cell r="B6">
            <v>340</v>
          </cell>
          <cell r="C6">
            <v>442.3</v>
          </cell>
          <cell r="D6">
            <v>540.79999999999995</v>
          </cell>
          <cell r="E6">
            <v>635.79999999999995</v>
          </cell>
          <cell r="F6">
            <v>727.7</v>
          </cell>
          <cell r="G6">
            <v>902.4</v>
          </cell>
          <cell r="H6">
            <v>569.79999999999995</v>
          </cell>
          <cell r="I6">
            <v>707.2</v>
          </cell>
          <cell r="J6">
            <v>842.3</v>
          </cell>
          <cell r="K6">
            <v>977.4</v>
          </cell>
          <cell r="L6">
            <v>1113.9000000000001</v>
          </cell>
          <cell r="M6">
            <v>1395</v>
          </cell>
          <cell r="N6">
            <v>576.07799969899111</v>
          </cell>
          <cell r="O6">
            <v>709.4589620027707</v>
          </cell>
          <cell r="P6">
            <v>842.82885318933472</v>
          </cell>
          <cell r="Q6">
            <v>978.77950373273256</v>
          </cell>
          <cell r="R6">
            <v>1118.9393510901114</v>
          </cell>
          <cell r="S6">
            <v>1416.6194879749023</v>
          </cell>
          <cell r="T6">
            <v>789.6</v>
          </cell>
          <cell r="U6">
            <v>1001.1</v>
          </cell>
          <cell r="V6">
            <v>1204.5999999999999</v>
          </cell>
          <cell r="W6">
            <v>1402.5</v>
          </cell>
          <cell r="X6">
            <v>1596</v>
          </cell>
          <cell r="Y6">
            <v>1973.8</v>
          </cell>
          <cell r="Z6">
            <v>997.6</v>
          </cell>
          <cell r="AA6">
            <v>1245.0999999999999</v>
          </cell>
          <cell r="AB6">
            <v>1484.7</v>
          </cell>
          <cell r="AC6">
            <v>1720</v>
          </cell>
          <cell r="AD6">
            <v>1953.2</v>
          </cell>
          <cell r="AE6">
            <v>2419.5</v>
          </cell>
          <cell r="AF6">
            <v>837.17044967269862</v>
          </cell>
          <cell r="AG6">
            <v>1042.6739604855936</v>
          </cell>
          <cell r="AH6">
            <v>1241.2134544239782</v>
          </cell>
          <cell r="AI6">
            <v>1435.969136465952</v>
          </cell>
          <cell r="AJ6">
            <v>1628.8304802767659</v>
          </cell>
          <cell r="AK6">
            <v>2013.7505929759923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1451.5</v>
          </cell>
          <cell r="AS6">
            <v>1799.7</v>
          </cell>
          <cell r="AT6">
            <v>2132</v>
          </cell>
          <cell r="AU6">
            <v>2453.6</v>
          </cell>
          <cell r="AV6">
            <v>2768</v>
          </cell>
          <cell r="AW6">
            <v>3383.6</v>
          </cell>
          <cell r="AX6">
            <v>291.8</v>
          </cell>
          <cell r="AY6">
            <v>355.8</v>
          </cell>
          <cell r="AZ6">
            <v>425.5</v>
          </cell>
          <cell r="BA6">
            <v>502.9</v>
          </cell>
          <cell r="BB6">
            <v>589.4</v>
          </cell>
          <cell r="BC6">
            <v>795.9</v>
          </cell>
          <cell r="BD6">
            <v>515.05968698804395</v>
          </cell>
          <cell r="BE6">
            <v>649.16960937909721</v>
          </cell>
          <cell r="BF6">
            <v>780.32966776728949</v>
          </cell>
          <cell r="BG6">
            <v>910.29973675395786</v>
          </cell>
          <cell r="BH6">
            <v>1040.1929033625963</v>
          </cell>
          <cell r="BI6">
            <v>1302.5494377815035</v>
          </cell>
          <cell r="BJ6">
            <v>764.2</v>
          </cell>
          <cell r="BK6">
            <v>953.9</v>
          </cell>
          <cell r="BL6">
            <v>1139.7</v>
          </cell>
          <cell r="BM6">
            <v>1324.5</v>
          </cell>
          <cell r="BN6">
            <v>1510.1</v>
          </cell>
          <cell r="BO6">
            <v>1888.4</v>
          </cell>
          <cell r="BP6">
            <v>956.7</v>
          </cell>
          <cell r="BQ6">
            <v>1194.0999999999999</v>
          </cell>
          <cell r="BR6">
            <v>1423</v>
          </cell>
          <cell r="BS6">
            <v>1646.7</v>
          </cell>
          <cell r="BT6">
            <v>1867.6</v>
          </cell>
          <cell r="BU6">
            <v>2305.8000000000002</v>
          </cell>
          <cell r="BV6">
            <v>780.29001382458523</v>
          </cell>
          <cell r="BW6">
            <v>975.34967333603379</v>
          </cell>
          <cell r="BX6">
            <v>1165.410119913261</v>
          </cell>
          <cell r="BY6">
            <v>1353.3405063515258</v>
          </cell>
          <cell r="BZ6">
            <v>1540.9508585158642</v>
          </cell>
          <cell r="CA6">
            <v>1919.7402896746182</v>
          </cell>
          <cell r="CB6">
            <v>1413.3</v>
          </cell>
          <cell r="CC6">
            <v>1740.7</v>
          </cell>
          <cell r="CD6">
            <v>2058.1999999999998</v>
          </cell>
          <cell r="CE6">
            <v>2371.6</v>
          </cell>
          <cell r="CF6">
            <v>2684.5</v>
          </cell>
          <cell r="CG6">
            <v>3318</v>
          </cell>
        </row>
        <row r="7">
          <cell r="A7" t="str">
            <v>Km</v>
          </cell>
          <cell r="B7">
            <v>1.80077</v>
          </cell>
          <cell r="C7">
            <v>2.5346700000000002</v>
          </cell>
          <cell r="D7">
            <v>3.3535699999999999</v>
          </cell>
          <cell r="E7">
            <v>4.2666500000000003</v>
          </cell>
          <cell r="F7">
            <v>4.7793599999999996</v>
          </cell>
          <cell r="G7">
            <v>5.67814</v>
          </cell>
          <cell r="H7">
            <v>4.1542000000000003</v>
          </cell>
          <cell r="I7">
            <v>5.0315899999999996</v>
          </cell>
          <cell r="J7">
            <v>5.8479400000000004</v>
          </cell>
          <cell r="K7">
            <v>6.6216100000000004</v>
          </cell>
          <cell r="L7">
            <v>7.4271799999999999</v>
          </cell>
          <cell r="M7">
            <v>9.0099499999999999</v>
          </cell>
          <cell r="N7">
            <v>3.9075000000000002</v>
          </cell>
          <cell r="O7">
            <v>4.7382400000000002</v>
          </cell>
          <cell r="P7">
            <v>5.5426599999999997</v>
          </cell>
          <cell r="Q7">
            <v>6.3377600000000003</v>
          </cell>
          <cell r="R7">
            <v>7.2018000000000004</v>
          </cell>
          <cell r="S7">
            <v>9.0085499999999996</v>
          </cell>
          <cell r="T7">
            <v>5.7099299999999999</v>
          </cell>
          <cell r="U7">
            <v>6.9550400000000003</v>
          </cell>
          <cell r="V7">
            <v>8.0407100000000007</v>
          </cell>
          <cell r="W7">
            <v>8.9939</v>
          </cell>
          <cell r="X7">
            <v>9.9090900000000008</v>
          </cell>
          <cell r="Y7">
            <v>11.486599999999999</v>
          </cell>
          <cell r="Z7">
            <v>6.2511099999999997</v>
          </cell>
          <cell r="AA7">
            <v>7.6474099999999998</v>
          </cell>
          <cell r="AB7">
            <v>8.9382300000000008</v>
          </cell>
          <cell r="AC7">
            <v>10.14963</v>
          </cell>
          <cell r="AD7">
            <v>11.19726</v>
          </cell>
          <cell r="AE7">
            <v>13.0898</v>
          </cell>
          <cell r="AF7">
            <v>5.4888899999999996</v>
          </cell>
          <cell r="AG7">
            <v>6.5462800000000003</v>
          </cell>
          <cell r="AH7">
            <v>7.46251</v>
          </cell>
          <cell r="AI7">
            <v>8.2672100000000004</v>
          </cell>
          <cell r="AJ7">
            <v>9.4073200000000003</v>
          </cell>
          <cell r="AK7">
            <v>11.704370000000001</v>
          </cell>
          <cell r="AR7">
            <v>10.01132</v>
          </cell>
          <cell r="AS7">
            <v>11.700139999999999</v>
          </cell>
          <cell r="AT7">
            <v>13.06338</v>
          </cell>
          <cell r="AU7">
            <v>14.17005</v>
          </cell>
          <cell r="AV7">
            <v>15.35834</v>
          </cell>
          <cell r="AW7">
            <v>17.32902</v>
          </cell>
          <cell r="AX7">
            <v>1.9527399999999999</v>
          </cell>
          <cell r="AY7">
            <v>2.3742399999999999</v>
          </cell>
          <cell r="AZ7">
            <v>2.8320500000000002</v>
          </cell>
          <cell r="BA7">
            <v>3.3374799999999998</v>
          </cell>
          <cell r="BB7">
            <v>4.2088799999999997</v>
          </cell>
          <cell r="BC7">
            <v>6.58148</v>
          </cell>
          <cell r="BD7">
            <v>3.0691799999999998</v>
          </cell>
          <cell r="BE7">
            <v>4.1921499999999998</v>
          </cell>
          <cell r="BF7">
            <v>5.4609800000000002</v>
          </cell>
          <cell r="BG7">
            <v>6.9038399999999998</v>
          </cell>
          <cell r="BH7">
            <v>7.7917399999999999</v>
          </cell>
          <cell r="BI7">
            <v>9.5183199999999992</v>
          </cell>
          <cell r="BJ7">
            <v>5.8722599999999998</v>
          </cell>
          <cell r="BK7">
            <v>7.0945099999999996</v>
          </cell>
          <cell r="BL7">
            <v>8.2039899999999992</v>
          </cell>
          <cell r="BM7">
            <v>9.2278599999999997</v>
          </cell>
          <cell r="BN7">
            <v>10.24925</v>
          </cell>
          <cell r="BO7">
            <v>12.16403</v>
          </cell>
          <cell r="BP7">
            <v>6.1036700000000002</v>
          </cell>
          <cell r="BQ7">
            <v>7.5633999999999997</v>
          </cell>
          <cell r="BR7">
            <v>8.9479600000000001</v>
          </cell>
          <cell r="BS7">
            <v>10.280279999999999</v>
          </cell>
          <cell r="BT7">
            <v>11.168839999999999</v>
          </cell>
          <cell r="BU7">
            <v>12.654629999999999</v>
          </cell>
          <cell r="BV7">
            <v>5.2284499999999996</v>
          </cell>
          <cell r="BW7">
            <v>6.5219399999999998</v>
          </cell>
          <cell r="BX7">
            <v>7.7766900000000003</v>
          </cell>
          <cell r="BY7">
            <v>9.0120299999999993</v>
          </cell>
          <cell r="BZ7">
            <v>10.054320000000001</v>
          </cell>
          <cell r="CA7">
            <v>12.025969999999999</v>
          </cell>
          <cell r="CB7">
            <v>9.1473499999999994</v>
          </cell>
          <cell r="CC7">
            <v>10.99051</v>
          </cell>
          <cell r="CD7">
            <v>12.67719</v>
          </cell>
          <cell r="CE7">
            <v>14.250209999999999</v>
          </cell>
          <cell r="CF7">
            <v>15.598850000000001</v>
          </cell>
          <cell r="CG7">
            <v>18.029869999999999</v>
          </cell>
        </row>
        <row r="8">
          <cell r="A8" t="str">
            <v>n</v>
          </cell>
          <cell r="B8">
            <v>1.3396399999999999</v>
          </cell>
          <cell r="C8">
            <v>1.31948</v>
          </cell>
          <cell r="D8">
            <v>1.29932</v>
          </cell>
          <cell r="E8">
            <v>1.2791600000000001</v>
          </cell>
          <cell r="F8">
            <v>1.28464</v>
          </cell>
          <cell r="G8">
            <v>1.2956099999999999</v>
          </cell>
          <cell r="H8">
            <v>1.2579499999999999</v>
          </cell>
          <cell r="I8">
            <v>1.2642100000000001</v>
          </cell>
          <cell r="J8">
            <v>1.2704599999999999</v>
          </cell>
          <cell r="K8">
            <v>1.2767200000000001</v>
          </cell>
          <cell r="L8">
            <v>1.2807900000000001</v>
          </cell>
          <cell r="M8">
            <v>1.2889200000000001</v>
          </cell>
          <cell r="N8">
            <v>1.27641</v>
          </cell>
          <cell r="O8">
            <v>1.28037</v>
          </cell>
          <cell r="P8">
            <v>1.2843199999999999</v>
          </cell>
          <cell r="Q8">
            <v>1.2882800000000001</v>
          </cell>
          <cell r="R8">
            <v>1.28982</v>
          </cell>
          <cell r="S8">
            <v>1.2928999999999999</v>
          </cell>
          <cell r="T8">
            <v>1.2600499999999999</v>
          </cell>
          <cell r="U8">
            <v>1.2702800000000001</v>
          </cell>
          <cell r="V8">
            <v>1.2805200000000001</v>
          </cell>
          <cell r="W8">
            <v>1.2907500000000001</v>
          </cell>
          <cell r="X8">
            <v>1.2990200000000001</v>
          </cell>
          <cell r="Y8">
            <v>1.3155699999999999</v>
          </cell>
          <cell r="Z8">
            <v>1.2966599999999999</v>
          </cell>
          <cell r="AA8">
            <v>1.3017799999999999</v>
          </cell>
          <cell r="AB8">
            <v>1.3068900000000001</v>
          </cell>
          <cell r="AC8">
            <v>1.3120099999999999</v>
          </cell>
          <cell r="AD8">
            <v>1.31941</v>
          </cell>
          <cell r="AE8">
            <v>1.33422</v>
          </cell>
          <cell r="AF8">
            <v>1.2850900000000001</v>
          </cell>
          <cell r="AG8">
            <v>1.29617</v>
          </cell>
          <cell r="AH8">
            <v>1.30724</v>
          </cell>
          <cell r="AI8">
            <v>1.3183199999999999</v>
          </cell>
          <cell r="AJ8">
            <v>1.31751</v>
          </cell>
          <cell r="AK8">
            <v>1.31589</v>
          </cell>
          <cell r="AR8">
            <v>1.27213</v>
          </cell>
          <cell r="AS8">
            <v>1.2872600000000001</v>
          </cell>
          <cell r="AT8">
            <v>1.3023899999999999</v>
          </cell>
          <cell r="AU8">
            <v>1.31752</v>
          </cell>
          <cell r="AV8">
            <v>1.3277600000000001</v>
          </cell>
          <cell r="AW8">
            <v>1.34823</v>
          </cell>
          <cell r="AX8">
            <v>1.2798499999999999</v>
          </cell>
          <cell r="AY8">
            <v>1.2805599999999999</v>
          </cell>
          <cell r="AZ8">
            <v>1.2812699999999999</v>
          </cell>
          <cell r="BA8">
            <v>1.2819799999999999</v>
          </cell>
          <cell r="BB8">
            <v>1.2632399999999999</v>
          </cell>
          <cell r="BC8">
            <v>1.22576</v>
          </cell>
          <cell r="BD8">
            <v>1.30952</v>
          </cell>
          <cell r="BE8">
            <v>1.2889699999999999</v>
          </cell>
          <cell r="BF8">
            <v>1.2684200000000001</v>
          </cell>
          <cell r="BG8">
            <v>1.24787</v>
          </cell>
          <cell r="BH8">
            <v>1.2510399999999999</v>
          </cell>
          <cell r="BI8">
            <v>1.2573700000000001</v>
          </cell>
          <cell r="BJ8">
            <v>1.2445299999999999</v>
          </cell>
          <cell r="BK8">
            <v>1.2528699999999999</v>
          </cell>
          <cell r="BL8">
            <v>1.26122</v>
          </cell>
          <cell r="BM8">
            <v>1.26956</v>
          </cell>
          <cell r="BN8">
            <v>1.2762500000000001</v>
          </cell>
          <cell r="BO8">
            <v>1.28962</v>
          </cell>
          <cell r="BP8">
            <v>1.29206</v>
          </cell>
          <cell r="BQ8">
            <v>1.2939099999999999</v>
          </cell>
          <cell r="BR8">
            <v>1.2957700000000001</v>
          </cell>
          <cell r="BS8">
            <v>1.29762</v>
          </cell>
          <cell r="BT8">
            <v>1.3086</v>
          </cell>
          <cell r="BU8">
            <v>1.3305499999999999</v>
          </cell>
          <cell r="BV8">
            <v>1.2795300000000001</v>
          </cell>
          <cell r="BW8">
            <v>1.28006</v>
          </cell>
          <cell r="BX8">
            <v>1.2805899999999999</v>
          </cell>
          <cell r="BY8">
            <v>1.28112</v>
          </cell>
          <cell r="BZ8">
            <v>1.28633</v>
          </cell>
          <cell r="CA8">
            <v>1.29674</v>
          </cell>
          <cell r="CB8">
            <v>1.2883899999999999</v>
          </cell>
          <cell r="CC8">
            <v>1.2947200000000001</v>
          </cell>
          <cell r="CD8">
            <v>1.3010600000000001</v>
          </cell>
          <cell r="CE8">
            <v>1.3073900000000001</v>
          </cell>
          <cell r="CF8">
            <v>1.31596</v>
          </cell>
          <cell r="CG8">
            <v>1.3330900000000001</v>
          </cell>
        </row>
      </sheetData>
      <sheetData sheetId="5"/>
      <sheetData sheetId="6"/>
      <sheetData sheetId="7"/>
      <sheetData sheetId="8">
        <row r="1">
          <cell r="B1" t="str">
            <v>10VP1400</v>
          </cell>
          <cell r="C1" t="str">
            <v>10VP1500</v>
          </cell>
          <cell r="D1" t="str">
            <v>10VP1600</v>
          </cell>
          <cell r="E1" t="str">
            <v>10VP1700</v>
          </cell>
          <cell r="F1" t="str">
            <v>10VP1800</v>
          </cell>
          <cell r="G1" t="str">
            <v>10VP1900</v>
          </cell>
          <cell r="H1" t="str">
            <v>10VP2000</v>
          </cell>
          <cell r="I1" t="str">
            <v>10VP2100</v>
          </cell>
          <cell r="J1" t="str">
            <v>10VP2200</v>
          </cell>
          <cell r="K1" t="str">
            <v>10VP2300</v>
          </cell>
          <cell r="L1" t="str">
            <v>10VP2400</v>
          </cell>
          <cell r="M1" t="str">
            <v>20VP1400</v>
          </cell>
          <cell r="N1" t="str">
            <v>20VP1500</v>
          </cell>
          <cell r="O1" t="str">
            <v>20VP1600</v>
          </cell>
          <cell r="P1" t="str">
            <v>20VP1700</v>
          </cell>
          <cell r="Q1" t="str">
            <v>20VP1800</v>
          </cell>
          <cell r="R1" t="str">
            <v>20VP1900</v>
          </cell>
          <cell r="S1" t="str">
            <v>20VP2000</v>
          </cell>
          <cell r="T1" t="str">
            <v>20VP2100</v>
          </cell>
          <cell r="U1" t="str">
            <v>20VP2200</v>
          </cell>
          <cell r="V1" t="str">
            <v>20VP2300</v>
          </cell>
          <cell r="W1" t="str">
            <v>20VP2400</v>
          </cell>
          <cell r="X1" t="str">
            <v>21VP1400</v>
          </cell>
          <cell r="Y1" t="str">
            <v>21VP1500</v>
          </cell>
          <cell r="Z1" t="str">
            <v>21VP1600</v>
          </cell>
          <cell r="AA1" t="str">
            <v>21VP1700</v>
          </cell>
          <cell r="AB1" t="str">
            <v>21VP1800</v>
          </cell>
          <cell r="AC1" t="str">
            <v>21VP1900</v>
          </cell>
          <cell r="AD1" t="str">
            <v>21VP2000</v>
          </cell>
          <cell r="AE1" t="str">
            <v>21VP2100</v>
          </cell>
          <cell r="AF1" t="str">
            <v>21VP2200</v>
          </cell>
          <cell r="AG1" t="str">
            <v>21VP2300</v>
          </cell>
          <cell r="AH1" t="str">
            <v>21VP2400</v>
          </cell>
          <cell r="AI1" t="str">
            <v>22VP1400</v>
          </cell>
          <cell r="AJ1" t="str">
            <v>22VP1500</v>
          </cell>
          <cell r="AK1" t="str">
            <v>22VP1600</v>
          </cell>
          <cell r="AL1" t="str">
            <v>22VP1700</v>
          </cell>
          <cell r="AM1" t="str">
            <v>22VP1800</v>
          </cell>
          <cell r="AN1" t="str">
            <v>22VP1900</v>
          </cell>
          <cell r="AO1" t="str">
            <v>22VP2000</v>
          </cell>
          <cell r="AP1" t="str">
            <v>22VP2100</v>
          </cell>
          <cell r="AQ1" t="str">
            <v>22VP2200</v>
          </cell>
          <cell r="AR1" t="str">
            <v>22VP2300</v>
          </cell>
          <cell r="AS1" t="str">
            <v>22VP2400</v>
          </cell>
          <cell r="AT1" t="str">
            <v>10VL1400</v>
          </cell>
          <cell r="AU1" t="str">
            <v>10VL1500</v>
          </cell>
          <cell r="AV1" t="str">
            <v>10VL1600</v>
          </cell>
          <cell r="AW1" t="str">
            <v>10VL1700</v>
          </cell>
          <cell r="AX1" t="str">
            <v>10VL1800</v>
          </cell>
          <cell r="AY1" t="str">
            <v>10VL1900</v>
          </cell>
          <cell r="AZ1" t="str">
            <v>10VL2000</v>
          </cell>
          <cell r="BA1" t="str">
            <v>10VL2100</v>
          </cell>
          <cell r="BB1" t="str">
            <v>10VL2200</v>
          </cell>
          <cell r="BC1" t="str">
            <v>10VL2300</v>
          </cell>
          <cell r="BD1" t="str">
            <v>10VL2400</v>
          </cell>
          <cell r="BE1" t="str">
            <v>20VL1400</v>
          </cell>
          <cell r="BF1" t="str">
            <v>20VL1500</v>
          </cell>
          <cell r="BG1" t="str">
            <v>20VL1600</v>
          </cell>
          <cell r="BH1" t="str">
            <v>20VL1700</v>
          </cell>
          <cell r="BI1" t="str">
            <v>20VL1800</v>
          </cell>
          <cell r="BJ1" t="str">
            <v>20VL1900</v>
          </cell>
          <cell r="BK1" t="str">
            <v>20VL2000</v>
          </cell>
          <cell r="BL1" t="str">
            <v>20VL2100</v>
          </cell>
          <cell r="BM1" t="str">
            <v>20VL2200</v>
          </cell>
          <cell r="BN1" t="str">
            <v>20VL2300</v>
          </cell>
          <cell r="BO1" t="str">
            <v>20VL2400</v>
          </cell>
          <cell r="BP1" t="str">
            <v>21VL1400</v>
          </cell>
          <cell r="BQ1" t="str">
            <v>21VL1500</v>
          </cell>
          <cell r="BR1" t="str">
            <v>21VL1600</v>
          </cell>
          <cell r="BS1" t="str">
            <v>21VL1700</v>
          </cell>
          <cell r="BT1" t="str">
            <v>21VL1800</v>
          </cell>
          <cell r="BU1" t="str">
            <v>21VL1900</v>
          </cell>
          <cell r="BV1" t="str">
            <v>21VL2000</v>
          </cell>
          <cell r="BW1" t="str">
            <v>21VL2100</v>
          </cell>
          <cell r="BX1" t="str">
            <v>21VL2200</v>
          </cell>
          <cell r="BY1" t="str">
            <v>21VL2300</v>
          </cell>
          <cell r="BZ1" t="str">
            <v>21VL2400</v>
          </cell>
          <cell r="CA1" t="str">
            <v>22VL1400</v>
          </cell>
          <cell r="CB1" t="str">
            <v>22VL1500</v>
          </cell>
          <cell r="CC1" t="str">
            <v>22VL1600</v>
          </cell>
          <cell r="CD1" t="str">
            <v>22VL1700</v>
          </cell>
          <cell r="CE1" t="str">
            <v>22VL1800</v>
          </cell>
          <cell r="CF1" t="str">
            <v>22VL1900</v>
          </cell>
          <cell r="CG1" t="str">
            <v>22VL2000</v>
          </cell>
          <cell r="CH1" t="str">
            <v>22VL2100</v>
          </cell>
          <cell r="CI1" t="str">
            <v>22VL2200</v>
          </cell>
          <cell r="CJ1" t="str">
            <v>22VL2300</v>
          </cell>
          <cell r="CK1" t="str">
            <v>22VL2400</v>
          </cell>
        </row>
        <row r="2">
          <cell r="B2" t="str">
            <v>10VP</v>
          </cell>
          <cell r="C2" t="str">
            <v>10VP</v>
          </cell>
          <cell r="D2" t="str">
            <v>10VP</v>
          </cell>
          <cell r="E2" t="str">
            <v>10VP</v>
          </cell>
          <cell r="F2" t="str">
            <v>10VP</v>
          </cell>
          <cell r="G2" t="str">
            <v>10VP</v>
          </cell>
          <cell r="H2" t="str">
            <v>10VP</v>
          </cell>
          <cell r="I2" t="str">
            <v>10VP</v>
          </cell>
          <cell r="J2" t="str">
            <v>10VP</v>
          </cell>
          <cell r="K2" t="str">
            <v>10VP</v>
          </cell>
          <cell r="L2" t="str">
            <v>10VP</v>
          </cell>
          <cell r="M2" t="str">
            <v>20VP</v>
          </cell>
          <cell r="N2" t="str">
            <v>20VP</v>
          </cell>
          <cell r="O2" t="str">
            <v>20VP</v>
          </cell>
          <cell r="P2" t="str">
            <v>20VP</v>
          </cell>
          <cell r="Q2" t="str">
            <v>20VP</v>
          </cell>
          <cell r="R2" t="str">
            <v>20VP</v>
          </cell>
          <cell r="S2" t="str">
            <v>20VP</v>
          </cell>
          <cell r="T2" t="str">
            <v>20VP</v>
          </cell>
          <cell r="U2" t="str">
            <v>20VP</v>
          </cell>
          <cell r="V2" t="str">
            <v>20VP</v>
          </cell>
          <cell r="W2" t="str">
            <v>20VP</v>
          </cell>
          <cell r="X2" t="str">
            <v>21VP</v>
          </cell>
          <cell r="Y2" t="str">
            <v>21VP</v>
          </cell>
          <cell r="Z2" t="str">
            <v>21VP</v>
          </cell>
          <cell r="AA2" t="str">
            <v>21VP</v>
          </cell>
          <cell r="AB2" t="str">
            <v>21VP</v>
          </cell>
          <cell r="AC2" t="str">
            <v>21VP</v>
          </cell>
          <cell r="AD2" t="str">
            <v>21VP</v>
          </cell>
          <cell r="AE2" t="str">
            <v>21VP</v>
          </cell>
          <cell r="AF2" t="str">
            <v>21VP</v>
          </cell>
          <cell r="AG2" t="str">
            <v>21VP</v>
          </cell>
          <cell r="AH2" t="str">
            <v>21VP</v>
          </cell>
          <cell r="AI2" t="str">
            <v>22VP</v>
          </cell>
          <cell r="AJ2" t="str">
            <v>22VP</v>
          </cell>
          <cell r="AK2" t="str">
            <v>22VP</v>
          </cell>
          <cell r="AL2" t="str">
            <v>22VP</v>
          </cell>
          <cell r="AM2" t="str">
            <v>22VP</v>
          </cell>
          <cell r="AN2" t="str">
            <v>22VP</v>
          </cell>
          <cell r="AO2" t="str">
            <v>22VP</v>
          </cell>
          <cell r="AP2" t="str">
            <v>22VP</v>
          </cell>
          <cell r="AQ2" t="str">
            <v>22VP</v>
          </cell>
          <cell r="AR2" t="str">
            <v>22VP</v>
          </cell>
          <cell r="AS2" t="str">
            <v>22VP</v>
          </cell>
          <cell r="AT2" t="str">
            <v>10VL</v>
          </cell>
          <cell r="AU2" t="str">
            <v>10VL</v>
          </cell>
          <cell r="AV2" t="str">
            <v>10VL</v>
          </cell>
          <cell r="AW2" t="str">
            <v>10VL</v>
          </cell>
          <cell r="AX2" t="str">
            <v>10VL</v>
          </cell>
          <cell r="AY2" t="str">
            <v>10VL</v>
          </cell>
          <cell r="AZ2" t="str">
            <v>10VL</v>
          </cell>
          <cell r="BA2" t="str">
            <v>10VL</v>
          </cell>
          <cell r="BB2" t="str">
            <v>10VL</v>
          </cell>
          <cell r="BC2" t="str">
            <v>10VL</v>
          </cell>
          <cell r="BD2" t="str">
            <v>10VL</v>
          </cell>
          <cell r="BE2" t="str">
            <v>20VL</v>
          </cell>
          <cell r="BF2" t="str">
            <v>20VL</v>
          </cell>
          <cell r="BG2" t="str">
            <v>20VL</v>
          </cell>
          <cell r="BH2" t="str">
            <v>20VL</v>
          </cell>
          <cell r="BI2" t="str">
            <v>20VL</v>
          </cell>
          <cell r="BJ2" t="str">
            <v>20VL</v>
          </cell>
          <cell r="BK2" t="str">
            <v>20VL</v>
          </cell>
          <cell r="BL2" t="str">
            <v>20VL</v>
          </cell>
          <cell r="BM2" t="str">
            <v>20VL</v>
          </cell>
          <cell r="BN2" t="str">
            <v>20VL</v>
          </cell>
          <cell r="BO2" t="str">
            <v>20VL</v>
          </cell>
          <cell r="BP2" t="str">
            <v>21VL</v>
          </cell>
          <cell r="BQ2" t="str">
            <v>21VL</v>
          </cell>
          <cell r="BR2" t="str">
            <v>21VL</v>
          </cell>
          <cell r="BS2" t="str">
            <v>21VL</v>
          </cell>
          <cell r="BT2" t="str">
            <v>21VL</v>
          </cell>
          <cell r="BU2" t="str">
            <v>21VL</v>
          </cell>
          <cell r="BV2" t="str">
            <v>21VL</v>
          </cell>
          <cell r="BW2" t="str">
            <v>21VL</v>
          </cell>
          <cell r="BX2" t="str">
            <v>21VL</v>
          </cell>
          <cell r="BY2" t="str">
            <v>21VL</v>
          </cell>
          <cell r="BZ2" t="str">
            <v>21VL</v>
          </cell>
          <cell r="CA2" t="str">
            <v>22VL</v>
          </cell>
          <cell r="CB2" t="str">
            <v>22VL</v>
          </cell>
          <cell r="CC2" t="str">
            <v>22VL</v>
          </cell>
          <cell r="CD2" t="str">
            <v>22VL</v>
          </cell>
          <cell r="CE2" t="str">
            <v>22VL</v>
          </cell>
          <cell r="CF2" t="str">
            <v>22VL</v>
          </cell>
          <cell r="CG2" t="str">
            <v>22VL</v>
          </cell>
          <cell r="CH2" t="str">
            <v>22VL</v>
          </cell>
          <cell r="CI2" t="str">
            <v>22VL</v>
          </cell>
          <cell r="CJ2" t="str">
            <v>22VL</v>
          </cell>
          <cell r="CK2" t="str">
            <v>22VL</v>
          </cell>
        </row>
        <row r="3">
          <cell r="B3" t="str">
            <v>Profilata verticale 10</v>
          </cell>
          <cell r="C3" t="str">
            <v>Profilata verticale 10</v>
          </cell>
          <cell r="D3" t="str">
            <v>Profilata verticale 10</v>
          </cell>
          <cell r="E3" t="str">
            <v>Profilata verticale 10</v>
          </cell>
          <cell r="F3" t="str">
            <v>Profilata verticale 10</v>
          </cell>
          <cell r="G3" t="str">
            <v>Profilata verticale 10</v>
          </cell>
          <cell r="H3" t="str">
            <v>Profilata verticale 10</v>
          </cell>
          <cell r="I3" t="str">
            <v>Profilata verticale 10</v>
          </cell>
          <cell r="J3" t="str">
            <v>Profilata verticale 10</v>
          </cell>
          <cell r="K3" t="str">
            <v>Profilata verticale 10</v>
          </cell>
          <cell r="L3" t="str">
            <v>Profilata verticale 10</v>
          </cell>
          <cell r="M3" t="str">
            <v>Profilata verticale 20</v>
          </cell>
          <cell r="N3" t="str">
            <v>Profilata verticale 20</v>
          </cell>
          <cell r="O3" t="str">
            <v>Profilata verticale 20</v>
          </cell>
          <cell r="P3" t="str">
            <v>Profilata verticale 20</v>
          </cell>
          <cell r="Q3" t="str">
            <v>Profilata verticale 20</v>
          </cell>
          <cell r="R3" t="str">
            <v>Profilata verticale 20</v>
          </cell>
          <cell r="S3" t="str">
            <v>Profilata verticale 20</v>
          </cell>
          <cell r="T3" t="str">
            <v>Profilata verticale 20</v>
          </cell>
          <cell r="U3" t="str">
            <v>Profilata verticale 20</v>
          </cell>
          <cell r="V3" t="str">
            <v>Profilata verticale 20</v>
          </cell>
          <cell r="W3" t="str">
            <v>Profilata verticale 20</v>
          </cell>
          <cell r="X3" t="str">
            <v>Profilata verticale 21</v>
          </cell>
          <cell r="Y3" t="str">
            <v>Profilata verticale 21</v>
          </cell>
          <cell r="Z3" t="str">
            <v>Profilata verticale 21</v>
          </cell>
          <cell r="AA3" t="str">
            <v>Profilata verticale 21</v>
          </cell>
          <cell r="AB3" t="str">
            <v>Profilata verticale 21</v>
          </cell>
          <cell r="AC3" t="str">
            <v>Profilata verticale 21</v>
          </cell>
          <cell r="AD3" t="str">
            <v>Profilata verticale 21</v>
          </cell>
          <cell r="AE3" t="str">
            <v>Profilata verticale 21</v>
          </cell>
          <cell r="AF3" t="str">
            <v>Profilata verticale 21</v>
          </cell>
          <cell r="AG3" t="str">
            <v>Profilata verticale 21</v>
          </cell>
          <cell r="AH3" t="str">
            <v>Profilata verticale 21</v>
          </cell>
          <cell r="AI3" t="str">
            <v>Profilata verticale 22</v>
          </cell>
          <cell r="AJ3" t="str">
            <v>Profilata verticale 22</v>
          </cell>
          <cell r="AK3" t="str">
            <v>Profilata verticale 22</v>
          </cell>
          <cell r="AL3" t="str">
            <v>Profilata verticale 22</v>
          </cell>
          <cell r="AM3" t="str">
            <v>Profilata verticale 22</v>
          </cell>
          <cell r="AN3" t="str">
            <v>Profilata verticale 22</v>
          </cell>
          <cell r="AO3" t="str">
            <v>Profilata verticale 22</v>
          </cell>
          <cell r="AP3" t="str">
            <v>Profilata verticale 22</v>
          </cell>
          <cell r="AQ3" t="str">
            <v>Profilata verticale 22</v>
          </cell>
          <cell r="AR3" t="str">
            <v>Profilata verticale 22</v>
          </cell>
          <cell r="AS3" t="str">
            <v>Profilata verticale 22</v>
          </cell>
          <cell r="AT3" t="str">
            <v>Linear Verticale 10</v>
          </cell>
          <cell r="AU3" t="str">
            <v>Linear Verticale 10</v>
          </cell>
          <cell r="AV3" t="str">
            <v>Linear Verticale 10</v>
          </cell>
          <cell r="AW3" t="str">
            <v>Linear Verticale 10</v>
          </cell>
          <cell r="AX3" t="str">
            <v>Linear Verticale 10</v>
          </cell>
          <cell r="AY3" t="str">
            <v>Linear Verticale 10</v>
          </cell>
          <cell r="AZ3" t="str">
            <v>Linear Verticale 10</v>
          </cell>
          <cell r="BA3" t="str">
            <v>Linear Verticale 10</v>
          </cell>
          <cell r="BB3" t="str">
            <v>Linear Verticale 10</v>
          </cell>
          <cell r="BC3" t="str">
            <v>Linear Verticale 10</v>
          </cell>
          <cell r="BD3" t="str">
            <v>Linear Verticale 10</v>
          </cell>
          <cell r="BE3" t="str">
            <v>Linear Verticale 20</v>
          </cell>
          <cell r="BF3" t="str">
            <v>Linear Verticale 20</v>
          </cell>
          <cell r="BG3" t="str">
            <v>Linear Verticale 20</v>
          </cell>
          <cell r="BH3" t="str">
            <v>Linear Verticale 20</v>
          </cell>
          <cell r="BI3" t="str">
            <v>Linear Verticale 20</v>
          </cell>
          <cell r="BJ3" t="str">
            <v>Linear Verticale 20</v>
          </cell>
          <cell r="BK3" t="str">
            <v>Linear Verticale 20</v>
          </cell>
          <cell r="BL3" t="str">
            <v>Linear Verticale 20</v>
          </cell>
          <cell r="BM3" t="str">
            <v>Linear Verticale 20</v>
          </cell>
          <cell r="BN3" t="str">
            <v>Linear Verticale 20</v>
          </cell>
          <cell r="BO3" t="str">
            <v>Linear Verticale 20</v>
          </cell>
          <cell r="BP3" t="str">
            <v>Linear Verticale 21</v>
          </cell>
          <cell r="BQ3" t="str">
            <v>Linear Verticale 21</v>
          </cell>
          <cell r="BR3" t="str">
            <v>Linear Verticale 21</v>
          </cell>
          <cell r="BS3" t="str">
            <v>Linear Verticale 21</v>
          </cell>
          <cell r="BT3" t="str">
            <v>Linear Verticale 21</v>
          </cell>
          <cell r="BU3" t="str">
            <v>Linear Verticale 21</v>
          </cell>
          <cell r="BV3" t="str">
            <v>Linear Verticale 21</v>
          </cell>
          <cell r="BW3" t="str">
            <v>Linear Verticale 21</v>
          </cell>
          <cell r="BX3" t="str">
            <v>Linear Verticale 21</v>
          </cell>
          <cell r="BY3" t="str">
            <v>Linear Verticale 21</v>
          </cell>
          <cell r="BZ3" t="str">
            <v>Linear Verticale 21</v>
          </cell>
          <cell r="CA3" t="str">
            <v>Linear Verticale 22</v>
          </cell>
          <cell r="CB3" t="str">
            <v>Linear Verticale 22</v>
          </cell>
          <cell r="CC3" t="str">
            <v>Linear Verticale 22</v>
          </cell>
          <cell r="CD3" t="str">
            <v>Linear Verticale 22</v>
          </cell>
          <cell r="CE3" t="str">
            <v>Linear Verticale 22</v>
          </cell>
          <cell r="CF3" t="str">
            <v>Linear Verticale 22</v>
          </cell>
          <cell r="CG3" t="str">
            <v>Linear Verticale 22</v>
          </cell>
          <cell r="CH3" t="str">
            <v>Linear Verticale 22</v>
          </cell>
          <cell r="CI3" t="str">
            <v>Linear Verticale 22</v>
          </cell>
          <cell r="CJ3" t="str">
            <v>Linear Verticale 22</v>
          </cell>
          <cell r="CK3" t="str">
            <v>Linear Verticale 22</v>
          </cell>
        </row>
        <row r="4">
          <cell r="B4" t="str">
            <v>ENE/MRT.RES.00012a</v>
          </cell>
          <cell r="C4" t="str">
            <v>ENE/MRT.RES.00012a</v>
          </cell>
          <cell r="D4" t="str">
            <v>ENE/MRT.RES.00012a</v>
          </cell>
          <cell r="E4" t="str">
            <v>ENE/MRT.RES.00012a</v>
          </cell>
          <cell r="F4" t="str">
            <v>ENE/MRT.RES.00012a</v>
          </cell>
          <cell r="G4" t="str">
            <v>ENE/MRT.RES.00012a</v>
          </cell>
          <cell r="H4" t="str">
            <v>ENE/MRT.RES.00012a</v>
          </cell>
          <cell r="I4" t="str">
            <v>ENE/MRT.RES.00012a</v>
          </cell>
          <cell r="J4" t="str">
            <v>ENE/MRT.RES.15025</v>
          </cell>
          <cell r="K4" t="str">
            <v>ENE/MRT.RES.00012a</v>
          </cell>
          <cell r="L4" t="str">
            <v>ENE/MRT.RES.15025</v>
          </cell>
          <cell r="M4" t="str">
            <v>ENE/MRT.RES.00012c</v>
          </cell>
          <cell r="N4" t="str">
            <v>ENE/MRT.RES.00012c</v>
          </cell>
          <cell r="O4" t="str">
            <v>ENE/MRT.RES.00012c</v>
          </cell>
          <cell r="P4" t="str">
            <v>ENE/MRT.RES.00012c</v>
          </cell>
          <cell r="Q4" t="str">
            <v>ENE/MRT.RES.00012c</v>
          </cell>
          <cell r="R4" t="str">
            <v>ENE/MRT.RES.00012c</v>
          </cell>
          <cell r="S4" t="str">
            <v>ENE/MRT.RES.00012c</v>
          </cell>
          <cell r="T4" t="str">
            <v>ENE/MRT.RES.00012c</v>
          </cell>
          <cell r="U4" t="str">
            <v>ENE/MRT.RES.15026</v>
          </cell>
          <cell r="V4" t="str">
            <v>ENE/MRT.RES.00012c</v>
          </cell>
          <cell r="W4" t="str">
            <v>ENE/MRT.RES.15026</v>
          </cell>
          <cell r="X4" t="str">
            <v>ENE/MRT.RES.00012d</v>
          </cell>
          <cell r="Y4" t="str">
            <v>ENE/MRT.RES.00012d</v>
          </cell>
          <cell r="Z4" t="str">
            <v>ENE/MRT.RES.00012d</v>
          </cell>
          <cell r="AA4" t="str">
            <v>ENE/MRT.RES.00012d</v>
          </cell>
          <cell r="AB4" t="str">
            <v>ENE/MRT.RES.00012d</v>
          </cell>
          <cell r="AC4" t="str">
            <v>ENE/MRT.RES.00012d</v>
          </cell>
          <cell r="AD4" t="str">
            <v>ENE/MRT.RES.00012d</v>
          </cell>
          <cell r="AE4" t="str">
            <v>ENE/MRT.RES.00012d</v>
          </cell>
          <cell r="AF4" t="str">
            <v>ENE/MRT.RES.15027</v>
          </cell>
          <cell r="AG4" t="str">
            <v>ENE/MRT.RES.00012d</v>
          </cell>
          <cell r="AH4" t="str">
            <v>ENE/MRT.RES.15027</v>
          </cell>
          <cell r="AI4" t="str">
            <v>ENE/MRT.RES.15019</v>
          </cell>
          <cell r="AJ4" t="str">
            <v>ENE/MRT.RES.15019</v>
          </cell>
          <cell r="AK4" t="str">
            <v>ENE/MRT.RES.15019</v>
          </cell>
          <cell r="AL4" t="str">
            <v>ENE/MRT.RES.15019</v>
          </cell>
          <cell r="AM4" t="str">
            <v>ENE/MRT.RES.15019</v>
          </cell>
          <cell r="AN4" t="str">
            <v>ENE/MRT.RES.15019</v>
          </cell>
          <cell r="AO4" t="str">
            <v>ENE/MRT.RES.15019</v>
          </cell>
          <cell r="AP4" t="str">
            <v>ENE/MRT.RES.15019</v>
          </cell>
          <cell r="AQ4" t="str">
            <v>ENE/MRT.RES.15019</v>
          </cell>
          <cell r="AR4" t="str">
            <v>ENE/MRT.RES.15019</v>
          </cell>
          <cell r="AS4" t="str">
            <v>ENE/MRT.RES.15019</v>
          </cell>
          <cell r="AT4" t="str">
            <v>ENE/MRT.RES.00015a</v>
          </cell>
          <cell r="AU4" t="str">
            <v>ENE/MRT.RES.00015a</v>
          </cell>
          <cell r="AV4" t="str">
            <v>ENE/MRT.RES.00015a</v>
          </cell>
          <cell r="AW4" t="str">
            <v>ENE/MRT.RES.00015a</v>
          </cell>
          <cell r="AX4" t="str">
            <v>ENE/MRT.RES.00015a</v>
          </cell>
          <cell r="AY4" t="str">
            <v>ENE/MRT.RES.00015a</v>
          </cell>
          <cell r="AZ4" t="str">
            <v>ENE/MRT.RES.00015a</v>
          </cell>
          <cell r="BA4" t="str">
            <v>ENE/MRT.RES.00015a</v>
          </cell>
          <cell r="BB4" t="str">
            <v>ENE/MRT.RES.15021</v>
          </cell>
          <cell r="BC4" t="str">
            <v>ENE/MRT.RES.00015a</v>
          </cell>
          <cell r="BD4" t="str">
            <v>ENE/MRT.RES.15021</v>
          </cell>
          <cell r="BE4" t="str">
            <v>ENE/MRT.RES.00015b</v>
          </cell>
          <cell r="BF4" t="str">
            <v>ENE/MRT.RES.00015b</v>
          </cell>
          <cell r="BG4" t="str">
            <v>ENE/MRT.RES.00015b</v>
          </cell>
          <cell r="BH4" t="str">
            <v>ENE/MRT.RES.00015b</v>
          </cell>
          <cell r="BI4" t="str">
            <v>ENE/MRT.RES.00015b</v>
          </cell>
          <cell r="BJ4" t="str">
            <v>ENE/MRT.RES.00015b</v>
          </cell>
          <cell r="BK4" t="str">
            <v>ENE/MRT.RES.00015b</v>
          </cell>
          <cell r="BL4" t="str">
            <v>ENE/MRT.RES.00015b</v>
          </cell>
          <cell r="BM4" t="str">
            <v>ENE/MRT.RES.15022</v>
          </cell>
          <cell r="BN4" t="str">
            <v>ENE/MRT.RES.00015b</v>
          </cell>
          <cell r="BO4" t="str">
            <v>ENE/MRT.RES.15022</v>
          </cell>
          <cell r="BP4" t="str">
            <v>ENE/MRT.RES.00015c</v>
          </cell>
          <cell r="BQ4" t="str">
            <v>ENE/MRT.RES.00015c</v>
          </cell>
          <cell r="BR4" t="str">
            <v>ENE/MRT.RES.00015c</v>
          </cell>
          <cell r="BS4" t="str">
            <v>ENE/MRT.RES.00015c</v>
          </cell>
          <cell r="BT4" t="str">
            <v>ENE/MRT.RES.00015c</v>
          </cell>
          <cell r="BU4" t="str">
            <v>ENE/MRT.RES.00015c</v>
          </cell>
          <cell r="BV4" t="str">
            <v>ENE/MRT.RES.00015c</v>
          </cell>
          <cell r="BW4" t="str">
            <v>ENE/MRT.RES.00015c</v>
          </cell>
          <cell r="BX4" t="str">
            <v>ENE/MRT.RES.15023</v>
          </cell>
          <cell r="BY4" t="str">
            <v>ENE/MRT.RES.00015c</v>
          </cell>
          <cell r="BZ4" t="str">
            <v>ENE/MRT.RES.15023</v>
          </cell>
          <cell r="CA4" t="str">
            <v>ENE/MRT.RES.15020</v>
          </cell>
          <cell r="CB4" t="str">
            <v>ENE/MRT.RES.15020</v>
          </cell>
          <cell r="CC4" t="str">
            <v>ENE/MRT.RES.15020</v>
          </cell>
          <cell r="CD4" t="str">
            <v>ENE/MRT.RES.15020</v>
          </cell>
          <cell r="CE4" t="str">
            <v>ENE/MRT.RES.15020</v>
          </cell>
          <cell r="CF4" t="str">
            <v>ENE/MRT.RES.15020</v>
          </cell>
          <cell r="CG4" t="str">
            <v>ENE/MRT.RES.15020</v>
          </cell>
          <cell r="CH4" t="str">
            <v>ENE/MRT.RES.15020</v>
          </cell>
          <cell r="CI4" t="str">
            <v>ENE/MRT.RES.15020</v>
          </cell>
          <cell r="CJ4" t="str">
            <v>ENE/MRT.RES.15020</v>
          </cell>
          <cell r="CK4" t="str">
            <v>ENE/MRT.RES.15020</v>
          </cell>
        </row>
        <row r="5">
          <cell r="B5">
            <v>1400</v>
          </cell>
          <cell r="C5">
            <v>1500</v>
          </cell>
          <cell r="D5">
            <v>1600</v>
          </cell>
          <cell r="E5">
            <v>1700</v>
          </cell>
          <cell r="F5">
            <v>1800</v>
          </cell>
          <cell r="G5">
            <v>1900</v>
          </cell>
          <cell r="H5">
            <v>2000</v>
          </cell>
          <cell r="I5">
            <v>2100</v>
          </cell>
          <cell r="J5">
            <v>2200</v>
          </cell>
          <cell r="K5">
            <v>2300</v>
          </cell>
          <cell r="L5">
            <v>2400</v>
          </cell>
          <cell r="M5">
            <v>1400</v>
          </cell>
          <cell r="N5">
            <v>1500</v>
          </cell>
          <cell r="O5">
            <v>1600</v>
          </cell>
          <cell r="P5">
            <v>1700</v>
          </cell>
          <cell r="Q5">
            <v>1800</v>
          </cell>
          <cell r="R5">
            <v>1900</v>
          </cell>
          <cell r="S5">
            <v>2000</v>
          </cell>
          <cell r="T5">
            <v>2100</v>
          </cell>
          <cell r="U5">
            <v>2200</v>
          </cell>
          <cell r="V5">
            <v>2300</v>
          </cell>
          <cell r="W5">
            <v>2400</v>
          </cell>
          <cell r="X5">
            <v>1400</v>
          </cell>
          <cell r="Y5">
            <v>1500</v>
          </cell>
          <cell r="Z5">
            <v>1600</v>
          </cell>
          <cell r="AA5">
            <v>1700</v>
          </cell>
          <cell r="AB5">
            <v>1800</v>
          </cell>
          <cell r="AC5">
            <v>1900</v>
          </cell>
          <cell r="AD5">
            <v>2000</v>
          </cell>
          <cell r="AE5">
            <v>2100</v>
          </cell>
          <cell r="AF5">
            <v>2200</v>
          </cell>
          <cell r="AG5">
            <v>2300</v>
          </cell>
          <cell r="AH5">
            <v>2400</v>
          </cell>
          <cell r="AI5">
            <v>1400</v>
          </cell>
          <cell r="AJ5">
            <v>1500</v>
          </cell>
          <cell r="AK5">
            <v>1600</v>
          </cell>
          <cell r="AL5">
            <v>1700</v>
          </cell>
          <cell r="AM5">
            <v>1800</v>
          </cell>
          <cell r="AN5">
            <v>1900</v>
          </cell>
          <cell r="AO5">
            <v>2000</v>
          </cell>
          <cell r="AP5">
            <v>2100</v>
          </cell>
          <cell r="AQ5">
            <v>2200</v>
          </cell>
          <cell r="AR5">
            <v>2300</v>
          </cell>
          <cell r="AS5">
            <v>2400</v>
          </cell>
          <cell r="AT5">
            <v>1400</v>
          </cell>
          <cell r="AU5">
            <v>1500</v>
          </cell>
          <cell r="AV5">
            <v>1600</v>
          </cell>
          <cell r="AW5">
            <v>1700</v>
          </cell>
          <cell r="AX5">
            <v>1800</v>
          </cell>
          <cell r="AY5">
            <v>1900</v>
          </cell>
          <cell r="AZ5">
            <v>2000</v>
          </cell>
          <cell r="BA5">
            <v>2100</v>
          </cell>
          <cell r="BB5">
            <v>2200</v>
          </cell>
          <cell r="BC5">
            <v>2300</v>
          </cell>
          <cell r="BD5">
            <v>2400</v>
          </cell>
          <cell r="BE5">
            <v>1400</v>
          </cell>
          <cell r="BF5">
            <v>1500</v>
          </cell>
          <cell r="BG5">
            <v>1600</v>
          </cell>
          <cell r="BH5">
            <v>1700</v>
          </cell>
          <cell r="BI5">
            <v>1800</v>
          </cell>
          <cell r="BJ5">
            <v>1900</v>
          </cell>
          <cell r="BK5">
            <v>2000</v>
          </cell>
          <cell r="BL5">
            <v>2100</v>
          </cell>
          <cell r="BM5">
            <v>2200</v>
          </cell>
          <cell r="BN5">
            <v>2300</v>
          </cell>
          <cell r="BO5">
            <v>2400</v>
          </cell>
          <cell r="BP5">
            <v>1400</v>
          </cell>
          <cell r="BQ5">
            <v>1500</v>
          </cell>
          <cell r="BR5">
            <v>1600</v>
          </cell>
          <cell r="BS5">
            <v>1700</v>
          </cell>
          <cell r="BT5">
            <v>1800</v>
          </cell>
          <cell r="BU5">
            <v>1900</v>
          </cell>
          <cell r="BV5">
            <v>2000</v>
          </cell>
          <cell r="BW5">
            <v>2100</v>
          </cell>
          <cell r="BX5">
            <v>2200</v>
          </cell>
          <cell r="BY5">
            <v>2300</v>
          </cell>
          <cell r="BZ5">
            <v>2400</v>
          </cell>
          <cell r="CA5">
            <v>1400</v>
          </cell>
          <cell r="CB5">
            <v>1500</v>
          </cell>
          <cell r="CC5">
            <v>1600</v>
          </cell>
          <cell r="CD5">
            <v>1700</v>
          </cell>
          <cell r="CE5">
            <v>1800</v>
          </cell>
          <cell r="CF5">
            <v>1900</v>
          </cell>
          <cell r="CG5">
            <v>2000</v>
          </cell>
          <cell r="CH5">
            <v>2100</v>
          </cell>
          <cell r="CI5">
            <v>2200</v>
          </cell>
          <cell r="CJ5">
            <v>2300</v>
          </cell>
          <cell r="CK5">
            <v>2400</v>
          </cell>
        </row>
        <row r="6">
          <cell r="B6">
            <v>47</v>
          </cell>
          <cell r="C6">
            <v>0</v>
          </cell>
          <cell r="D6">
            <v>52.54</v>
          </cell>
          <cell r="E6">
            <v>0</v>
          </cell>
          <cell r="F6">
            <v>58.62</v>
          </cell>
          <cell r="G6">
            <v>0</v>
          </cell>
          <cell r="H6">
            <v>65.17</v>
          </cell>
          <cell r="I6">
            <v>0</v>
          </cell>
          <cell r="J6">
            <v>72.400000000000006</v>
          </cell>
          <cell r="K6">
            <v>76.19</v>
          </cell>
          <cell r="L6">
            <v>80.2</v>
          </cell>
          <cell r="M6">
            <v>72.069999999999993</v>
          </cell>
          <cell r="N6">
            <v>0</v>
          </cell>
          <cell r="O6">
            <v>81.13</v>
          </cell>
          <cell r="P6">
            <v>0</v>
          </cell>
          <cell r="Q6">
            <v>90</v>
          </cell>
          <cell r="R6">
            <v>0</v>
          </cell>
          <cell r="S6">
            <v>98.67</v>
          </cell>
          <cell r="T6">
            <v>0</v>
          </cell>
          <cell r="U6">
            <v>107.2</v>
          </cell>
          <cell r="V6">
            <v>111.36</v>
          </cell>
          <cell r="W6">
            <v>115.5</v>
          </cell>
          <cell r="X6">
            <v>89.15</v>
          </cell>
          <cell r="Y6">
            <v>0</v>
          </cell>
          <cell r="Z6">
            <v>98.03</v>
          </cell>
          <cell r="AA6">
            <v>0</v>
          </cell>
          <cell r="AB6">
            <v>106.74</v>
          </cell>
          <cell r="AC6">
            <v>0</v>
          </cell>
          <cell r="AD6">
            <v>115.33</v>
          </cell>
          <cell r="AE6">
            <v>0</v>
          </cell>
          <cell r="AF6">
            <v>123.8</v>
          </cell>
          <cell r="AG6">
            <v>128.08000000000001</v>
          </cell>
          <cell r="AH6">
            <v>132.30000000000001</v>
          </cell>
          <cell r="AI6">
            <v>109.1</v>
          </cell>
          <cell r="AJ6">
            <v>113.9</v>
          </cell>
          <cell r="AK6">
            <v>118.8</v>
          </cell>
          <cell r="AL6">
            <v>124</v>
          </cell>
          <cell r="AM6">
            <v>129.30000000000001</v>
          </cell>
          <cell r="AN6">
            <v>134.9</v>
          </cell>
          <cell r="AO6">
            <v>140.6</v>
          </cell>
          <cell r="AP6">
            <v>146.6</v>
          </cell>
          <cell r="AQ6">
            <v>152.80000000000001</v>
          </cell>
          <cell r="AR6">
            <v>159.19999999999999</v>
          </cell>
          <cell r="AS6">
            <v>165.9</v>
          </cell>
          <cell r="AT6">
            <v>42.33</v>
          </cell>
          <cell r="AU6">
            <v>0</v>
          </cell>
          <cell r="AV6">
            <v>46.15</v>
          </cell>
          <cell r="AW6">
            <v>0</v>
          </cell>
          <cell r="AX6">
            <v>50.78</v>
          </cell>
          <cell r="AY6">
            <v>0</v>
          </cell>
          <cell r="AZ6">
            <v>56.18</v>
          </cell>
          <cell r="BA6">
            <v>0</v>
          </cell>
          <cell r="BB6">
            <v>62.5</v>
          </cell>
          <cell r="BC6">
            <v>66.08</v>
          </cell>
          <cell r="BD6">
            <v>69.900000000000006</v>
          </cell>
          <cell r="BE6">
            <v>63.99</v>
          </cell>
          <cell r="BF6">
            <v>0</v>
          </cell>
          <cell r="BG6">
            <v>72.06</v>
          </cell>
          <cell r="BH6">
            <v>0</v>
          </cell>
          <cell r="BI6">
            <v>80.73</v>
          </cell>
          <cell r="BJ6">
            <v>0</v>
          </cell>
          <cell r="BK6">
            <v>89.95</v>
          </cell>
          <cell r="BL6">
            <v>0</v>
          </cell>
          <cell r="BM6">
            <v>99.9</v>
          </cell>
          <cell r="BN6">
            <v>105.19</v>
          </cell>
          <cell r="BO6">
            <v>110.6</v>
          </cell>
          <cell r="BP6">
            <v>82.02</v>
          </cell>
          <cell r="BQ6">
            <v>0</v>
          </cell>
          <cell r="BR6">
            <v>89.92</v>
          </cell>
          <cell r="BS6">
            <v>0</v>
          </cell>
          <cell r="BT6">
            <v>97.51</v>
          </cell>
          <cell r="BU6">
            <v>0</v>
          </cell>
          <cell r="BV6">
            <v>104.85</v>
          </cell>
          <cell r="BW6">
            <v>0</v>
          </cell>
          <cell r="BX6">
            <v>112</v>
          </cell>
          <cell r="BY6">
            <v>115</v>
          </cell>
          <cell r="BZ6">
            <v>118.9</v>
          </cell>
          <cell r="CA6">
            <v>105.9</v>
          </cell>
          <cell r="CB6">
            <v>111.5</v>
          </cell>
          <cell r="CC6">
            <v>117</v>
          </cell>
          <cell r="CD6">
            <v>122.3</v>
          </cell>
          <cell r="CE6">
            <v>127.6</v>
          </cell>
          <cell r="CF6">
            <v>132.69999999999999</v>
          </cell>
          <cell r="CG6">
            <v>137.69999999999999</v>
          </cell>
          <cell r="CH6">
            <v>142.6</v>
          </cell>
          <cell r="CI6">
            <v>147.4</v>
          </cell>
          <cell r="CJ6">
            <v>152.1</v>
          </cell>
          <cell r="CK6">
            <v>156.69999999999999</v>
          </cell>
        </row>
        <row r="7">
          <cell r="B7">
            <v>1.36303</v>
          </cell>
          <cell r="C7">
            <v>0</v>
          </cell>
          <cell r="D7">
            <v>1.34935</v>
          </cell>
          <cell r="E7">
            <v>0</v>
          </cell>
          <cell r="F7">
            <v>1.3356600000000001</v>
          </cell>
          <cell r="G7">
            <v>0</v>
          </cell>
          <cell r="H7">
            <v>1.351</v>
          </cell>
          <cell r="I7">
            <v>0</v>
          </cell>
          <cell r="J7">
            <v>1.3663400000000001</v>
          </cell>
          <cell r="K7">
            <v>1.37401</v>
          </cell>
          <cell r="L7">
            <v>1.3819999999999999</v>
          </cell>
          <cell r="M7">
            <v>1.3126599999999999</v>
          </cell>
          <cell r="N7">
            <v>0</v>
          </cell>
          <cell r="O7">
            <v>1.31046</v>
          </cell>
          <cell r="P7">
            <v>0</v>
          </cell>
          <cell r="Q7">
            <v>1.30826</v>
          </cell>
          <cell r="R7">
            <v>0</v>
          </cell>
          <cell r="S7">
            <v>1.3131900000000001</v>
          </cell>
          <cell r="T7">
            <v>0</v>
          </cell>
          <cell r="U7">
            <v>1.31812</v>
          </cell>
          <cell r="V7">
            <v>1.3205800000000001</v>
          </cell>
          <cell r="W7">
            <v>1.323</v>
          </cell>
          <cell r="X7">
            <v>1.29433</v>
          </cell>
          <cell r="Y7">
            <v>0</v>
          </cell>
          <cell r="Z7">
            <v>1.3221000000000001</v>
          </cell>
          <cell r="AA7">
            <v>0</v>
          </cell>
          <cell r="AB7">
            <v>1.3498600000000001</v>
          </cell>
          <cell r="AC7">
            <v>0</v>
          </cell>
          <cell r="AD7">
            <v>1.34463</v>
          </cell>
          <cell r="AE7">
            <v>0</v>
          </cell>
          <cell r="AF7">
            <v>1.3393999999999999</v>
          </cell>
          <cell r="AG7">
            <v>1.3367800000000001</v>
          </cell>
          <cell r="AH7">
            <v>1.3353900000000001</v>
          </cell>
          <cell r="AI7">
            <v>1.3797699999999999</v>
          </cell>
          <cell r="AJ7">
            <v>1.3754</v>
          </cell>
          <cell r="AK7">
            <v>1.3710199999999999</v>
          </cell>
          <cell r="AL7">
            <v>1.3666499999999999</v>
          </cell>
          <cell r="AM7">
            <v>1.3622700000000001</v>
          </cell>
          <cell r="AN7">
            <v>1.37351</v>
          </cell>
          <cell r="AO7">
            <v>1.38476</v>
          </cell>
          <cell r="AP7">
            <v>1.3959999999999999</v>
          </cell>
          <cell r="AQ7">
            <v>1.4072499999999999</v>
          </cell>
          <cell r="AR7">
            <v>1.41849</v>
          </cell>
          <cell r="AS7">
            <v>1.429</v>
          </cell>
          <cell r="AT7">
            <v>1.2340500000000001</v>
          </cell>
          <cell r="AU7">
            <v>0</v>
          </cell>
          <cell r="AV7">
            <v>1.2885800000000001</v>
          </cell>
          <cell r="AW7">
            <v>0</v>
          </cell>
          <cell r="AX7">
            <v>1.34311</v>
          </cell>
          <cell r="AY7">
            <v>0</v>
          </cell>
          <cell r="AZ7">
            <v>1.3303499999999999</v>
          </cell>
          <cell r="BA7">
            <v>0</v>
          </cell>
          <cell r="BB7">
            <v>1.31758</v>
          </cell>
          <cell r="BC7">
            <v>1.3111999999999999</v>
          </cell>
          <cell r="BD7">
            <v>1.3089999999999999</v>
          </cell>
          <cell r="BE7">
            <v>1.2630300000000001</v>
          </cell>
          <cell r="BF7">
            <v>0</v>
          </cell>
          <cell r="BG7">
            <v>1.2767500000000001</v>
          </cell>
          <cell r="BH7">
            <v>0</v>
          </cell>
          <cell r="BI7">
            <v>1.29047</v>
          </cell>
          <cell r="BJ7">
            <v>0</v>
          </cell>
          <cell r="BK7">
            <v>1.28583</v>
          </cell>
          <cell r="BL7">
            <v>0</v>
          </cell>
          <cell r="BM7">
            <v>1.28121</v>
          </cell>
          <cell r="BN7">
            <v>1.2788600000000001</v>
          </cell>
          <cell r="BO7">
            <v>1.276</v>
          </cell>
          <cell r="BP7">
            <v>1.2984500000000001</v>
          </cell>
          <cell r="BQ7">
            <v>0</v>
          </cell>
          <cell r="BR7">
            <v>1.31762</v>
          </cell>
          <cell r="BS7">
            <v>0</v>
          </cell>
          <cell r="BT7">
            <v>1.3367800000000001</v>
          </cell>
          <cell r="BU7">
            <v>0</v>
          </cell>
          <cell r="BV7">
            <v>1.34138</v>
          </cell>
          <cell r="BW7">
            <v>0</v>
          </cell>
          <cell r="BX7">
            <v>1.34598</v>
          </cell>
          <cell r="BY7">
            <v>1.3482799999999999</v>
          </cell>
          <cell r="BZ7">
            <v>1.3520000000000001</v>
          </cell>
          <cell r="CA7">
            <v>1.3544400000000001</v>
          </cell>
          <cell r="CB7">
            <v>1.35476</v>
          </cell>
          <cell r="CC7">
            <v>1.3550800000000001</v>
          </cell>
          <cell r="CD7">
            <v>1.3553999999999999</v>
          </cell>
          <cell r="CE7">
            <v>1.35572</v>
          </cell>
          <cell r="CF7">
            <v>1.35659</v>
          </cell>
          <cell r="CG7">
            <v>1.3574600000000001</v>
          </cell>
          <cell r="CH7">
            <v>1.35832</v>
          </cell>
          <cell r="CI7">
            <v>1.3591899999999999</v>
          </cell>
          <cell r="CJ7">
            <v>1.3676600000000001</v>
          </cell>
          <cell r="CK7">
            <v>1.3761300000000001</v>
          </cell>
        </row>
        <row r="8">
          <cell r="B8">
            <v>0.22702</v>
          </cell>
          <cell r="C8">
            <v>0</v>
          </cell>
          <cell r="D8">
            <v>0.26790999999999998</v>
          </cell>
          <cell r="E8">
            <v>0</v>
          </cell>
          <cell r="F8">
            <v>0.31535000000000002</v>
          </cell>
          <cell r="G8">
            <v>0</v>
          </cell>
          <cell r="H8">
            <v>0.33017000000000002</v>
          </cell>
          <cell r="I8">
            <v>0</v>
          </cell>
          <cell r="J8">
            <v>0.34528999999999999</v>
          </cell>
          <cell r="K8">
            <v>0.35276999999999997</v>
          </cell>
          <cell r="L8">
            <v>0.35991000000000001</v>
          </cell>
          <cell r="M8">
            <v>0.42420999999999998</v>
          </cell>
          <cell r="N8">
            <v>0</v>
          </cell>
          <cell r="O8">
            <v>0.48166999999999999</v>
          </cell>
          <cell r="P8">
            <v>0</v>
          </cell>
          <cell r="Q8">
            <v>0.53895000000000004</v>
          </cell>
          <cell r="R8">
            <v>0</v>
          </cell>
          <cell r="S8">
            <v>0.57957999999999998</v>
          </cell>
          <cell r="T8">
            <v>0</v>
          </cell>
          <cell r="U8">
            <v>0.61750000000000005</v>
          </cell>
          <cell r="V8">
            <v>0.63548000000000004</v>
          </cell>
          <cell r="W8">
            <v>0.65290000000000004</v>
          </cell>
          <cell r="X8">
            <v>0.56376000000000004</v>
          </cell>
          <cell r="Y8">
            <v>0</v>
          </cell>
          <cell r="Z8">
            <v>0.55610000000000004</v>
          </cell>
          <cell r="AA8">
            <v>0</v>
          </cell>
          <cell r="AB8">
            <v>0.54318999999999995</v>
          </cell>
          <cell r="AC8">
            <v>0</v>
          </cell>
          <cell r="AD8">
            <v>0.59904000000000002</v>
          </cell>
          <cell r="AE8">
            <v>0</v>
          </cell>
          <cell r="AF8">
            <v>0.65654999999999997</v>
          </cell>
          <cell r="AG8">
            <v>0.68601000000000001</v>
          </cell>
          <cell r="AH8">
            <v>0.71255000000000002</v>
          </cell>
          <cell r="AI8">
            <v>0.49371999999999999</v>
          </cell>
          <cell r="AJ8">
            <v>0.52429999999999999</v>
          </cell>
          <cell r="AK8">
            <v>0.55662999999999996</v>
          </cell>
          <cell r="AL8">
            <v>0.59077999999999997</v>
          </cell>
          <cell r="AM8">
            <v>0.62687000000000004</v>
          </cell>
          <cell r="AN8">
            <v>0.62563999999999997</v>
          </cell>
          <cell r="AO8">
            <v>0.62424000000000002</v>
          </cell>
          <cell r="AP8">
            <v>0.62273999999999996</v>
          </cell>
          <cell r="AQ8">
            <v>0.62114999999999998</v>
          </cell>
          <cell r="AR8">
            <v>0.61948000000000003</v>
          </cell>
          <cell r="AS8">
            <v>0.61946999999999997</v>
          </cell>
          <cell r="AT8">
            <v>0.33887</v>
          </cell>
          <cell r="AU8">
            <v>0</v>
          </cell>
          <cell r="AV8">
            <v>0.29848000000000002</v>
          </cell>
          <cell r="AW8">
            <v>0</v>
          </cell>
          <cell r="AX8">
            <v>0.26544000000000001</v>
          </cell>
          <cell r="AY8">
            <v>0</v>
          </cell>
          <cell r="AZ8">
            <v>0.30857000000000001</v>
          </cell>
          <cell r="BA8">
            <v>0</v>
          </cell>
          <cell r="BB8">
            <v>0.36109999999999998</v>
          </cell>
          <cell r="BC8">
            <v>0.39118000000000003</v>
          </cell>
          <cell r="BD8">
            <v>0.41737000000000002</v>
          </cell>
          <cell r="BE8">
            <v>0.45735999999999999</v>
          </cell>
          <cell r="BF8">
            <v>0</v>
          </cell>
          <cell r="BG8">
            <v>0.48813000000000001</v>
          </cell>
          <cell r="BH8">
            <v>0</v>
          </cell>
          <cell r="BI8">
            <v>0.51827999999999996</v>
          </cell>
          <cell r="BJ8">
            <v>0</v>
          </cell>
          <cell r="BK8">
            <v>0.58804999999999996</v>
          </cell>
          <cell r="BL8">
            <v>0</v>
          </cell>
          <cell r="BM8">
            <v>0.66481000000000001</v>
          </cell>
          <cell r="BN8">
            <v>0.70669000000000004</v>
          </cell>
          <cell r="BO8">
            <v>0.75139999999999996</v>
          </cell>
          <cell r="BP8">
            <v>0.51037999999999994</v>
          </cell>
          <cell r="BQ8">
            <v>0</v>
          </cell>
          <cell r="BR8">
            <v>0.51910999999999996</v>
          </cell>
          <cell r="BS8">
            <v>0</v>
          </cell>
          <cell r="BT8">
            <v>0.52227999999999997</v>
          </cell>
          <cell r="BU8">
            <v>0</v>
          </cell>
          <cell r="BV8">
            <v>0.55157</v>
          </cell>
          <cell r="BW8">
            <v>0</v>
          </cell>
          <cell r="BX8">
            <v>0.57862999999999998</v>
          </cell>
          <cell r="BY8">
            <v>0.58996999999999999</v>
          </cell>
          <cell r="BZ8">
            <v>0.60002999999999995</v>
          </cell>
          <cell r="CA8">
            <v>0.52925</v>
          </cell>
          <cell r="CB8">
            <v>0.55659999999999998</v>
          </cell>
          <cell r="CC8">
            <v>0.58321999999999996</v>
          </cell>
          <cell r="CD8">
            <v>0.60918000000000005</v>
          </cell>
          <cell r="CE8">
            <v>0.63443000000000005</v>
          </cell>
          <cell r="CF8">
            <v>0.65766000000000002</v>
          </cell>
          <cell r="CG8">
            <v>0.68018999999999996</v>
          </cell>
          <cell r="CH8">
            <v>0.70199999999999996</v>
          </cell>
          <cell r="CI8">
            <v>0.72318000000000005</v>
          </cell>
          <cell r="CJ8">
            <v>0.72196000000000005</v>
          </cell>
          <cell r="CK8">
            <v>0.71955999999999998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a"/>
      <sheetName val="DB"/>
      <sheetName val="Ricerca"/>
      <sheetName val="Horizontal (based on temp)"/>
      <sheetName val="--TUTTI--"/>
      <sheetName val="Vertical (based on temp)"/>
      <sheetName val="TUTTI_VERT"/>
    </sheetNames>
    <sheetDataSet>
      <sheetData sheetId="0"/>
      <sheetData sheetId="1"/>
      <sheetData sheetId="2"/>
      <sheetData sheetId="3"/>
      <sheetData sheetId="4">
        <row r="1">
          <cell r="A1" t="str">
            <v>ID</v>
          </cell>
          <cell r="B1" t="str">
            <v>10HP300</v>
          </cell>
          <cell r="C1" t="str">
            <v>10HP400</v>
          </cell>
          <cell r="D1" t="str">
            <v>10HP500</v>
          </cell>
          <cell r="E1" t="str">
            <v>10HP600</v>
          </cell>
          <cell r="F1" t="str">
            <v>10HP700</v>
          </cell>
          <cell r="G1" t="str">
            <v>10HP900</v>
          </cell>
          <cell r="H1" t="str">
            <v>11HP300</v>
          </cell>
          <cell r="I1" t="str">
            <v>11HP400</v>
          </cell>
          <cell r="J1" t="str">
            <v>11HP500</v>
          </cell>
          <cell r="K1" t="str">
            <v>11HP600</v>
          </cell>
          <cell r="L1" t="str">
            <v>11HP700</v>
          </cell>
          <cell r="M1" t="str">
            <v>11HP900</v>
          </cell>
          <cell r="N1" t="str">
            <v>20HP300</v>
          </cell>
          <cell r="O1" t="str">
            <v>20HP400</v>
          </cell>
          <cell r="P1" t="str">
            <v>20HP500</v>
          </cell>
          <cell r="Q1" t="str">
            <v>20HP600</v>
          </cell>
          <cell r="R1" t="str">
            <v>20HP700</v>
          </cell>
          <cell r="S1" t="str">
            <v>20HP900</v>
          </cell>
          <cell r="T1" t="str">
            <v>21HP300</v>
          </cell>
          <cell r="U1" t="str">
            <v>21HP400</v>
          </cell>
          <cell r="V1" t="str">
            <v>21HP500</v>
          </cell>
          <cell r="W1" t="str">
            <v>21HP600</v>
          </cell>
          <cell r="X1" t="str">
            <v>21HP700</v>
          </cell>
          <cell r="Y1" t="str">
            <v>21HP900</v>
          </cell>
          <cell r="Z1" t="str">
            <v>22HP300</v>
          </cell>
          <cell r="AA1" t="str">
            <v>22HP400</v>
          </cell>
          <cell r="AB1" t="str">
            <v>22HP500</v>
          </cell>
          <cell r="AC1" t="str">
            <v>22HP600</v>
          </cell>
          <cell r="AD1" t="str">
            <v>22HP700</v>
          </cell>
          <cell r="AE1" t="str">
            <v>22HP900</v>
          </cell>
          <cell r="AF1" t="str">
            <v>30HP300</v>
          </cell>
          <cell r="AG1" t="str">
            <v>30HP400</v>
          </cell>
          <cell r="AH1" t="str">
            <v>30HP500</v>
          </cell>
          <cell r="AI1" t="str">
            <v>30HP600</v>
          </cell>
          <cell r="AJ1" t="str">
            <v>30HP700</v>
          </cell>
          <cell r="AK1" t="str">
            <v>30HP900</v>
          </cell>
          <cell r="AL1" t="str">
            <v>32HP300</v>
          </cell>
          <cell r="AM1" t="str">
            <v>32HP400</v>
          </cell>
          <cell r="AN1" t="str">
            <v>32HP500</v>
          </cell>
          <cell r="AO1" t="str">
            <v>32HP600</v>
          </cell>
          <cell r="AP1" t="str">
            <v>32HP700</v>
          </cell>
          <cell r="AQ1" t="str">
            <v>32HP900</v>
          </cell>
          <cell r="AR1" t="str">
            <v>33HP300</v>
          </cell>
          <cell r="AS1" t="str">
            <v>33HP400</v>
          </cell>
          <cell r="AT1" t="str">
            <v>33HP500</v>
          </cell>
          <cell r="AU1" t="str">
            <v>33HP600</v>
          </cell>
          <cell r="AV1" t="str">
            <v>33HP700</v>
          </cell>
          <cell r="AW1" t="str">
            <v>33HP900</v>
          </cell>
          <cell r="AX1" t="str">
            <v>10HL300</v>
          </cell>
          <cell r="AY1" t="str">
            <v>10HL400</v>
          </cell>
          <cell r="AZ1" t="str">
            <v>10HL500</v>
          </cell>
          <cell r="BA1" t="str">
            <v>10HL600</v>
          </cell>
          <cell r="BB1" t="str">
            <v>10HL700</v>
          </cell>
          <cell r="BC1" t="str">
            <v>10HL900</v>
          </cell>
          <cell r="BD1" t="str">
            <v>20HL300</v>
          </cell>
          <cell r="BE1" t="str">
            <v>20HL400</v>
          </cell>
          <cell r="BF1" t="str">
            <v>20HL500</v>
          </cell>
          <cell r="BG1" t="str">
            <v>20HL600</v>
          </cell>
          <cell r="BH1" t="str">
            <v>20HL700</v>
          </cell>
          <cell r="BI1" t="str">
            <v>20HL900</v>
          </cell>
          <cell r="BJ1" t="str">
            <v>21HL300</v>
          </cell>
          <cell r="BK1" t="str">
            <v>21HL400</v>
          </cell>
          <cell r="BL1" t="str">
            <v>21HL500</v>
          </cell>
          <cell r="BM1" t="str">
            <v>21HL600</v>
          </cell>
          <cell r="BN1" t="str">
            <v>21HL700</v>
          </cell>
          <cell r="BO1" t="str">
            <v>21HL900</v>
          </cell>
          <cell r="BP1" t="str">
            <v>22HL300</v>
          </cell>
          <cell r="BQ1" t="str">
            <v>22HL400</v>
          </cell>
          <cell r="BR1" t="str">
            <v>22HL500</v>
          </cell>
          <cell r="BS1" t="str">
            <v>22HL600</v>
          </cell>
          <cell r="BT1" t="str">
            <v>22HL700</v>
          </cell>
          <cell r="BU1" t="str">
            <v>22HL900</v>
          </cell>
          <cell r="BV1" t="str">
            <v>30HL300</v>
          </cell>
          <cell r="BW1" t="str">
            <v>30HL400</v>
          </cell>
          <cell r="BX1" t="str">
            <v>30HL500</v>
          </cell>
          <cell r="BY1" t="str">
            <v>30HL600</v>
          </cell>
          <cell r="BZ1" t="str">
            <v>30HL700</v>
          </cell>
          <cell r="CA1" t="str">
            <v>30HL900</v>
          </cell>
          <cell r="CB1" t="str">
            <v>33HL300</v>
          </cell>
          <cell r="CC1" t="str">
            <v>33HL400</v>
          </cell>
          <cell r="CD1" t="str">
            <v>33HL500</v>
          </cell>
          <cell r="CE1" t="str">
            <v>33HL600</v>
          </cell>
          <cell r="CF1" t="str">
            <v>33HL700</v>
          </cell>
          <cell r="CG1" t="str">
            <v>33HL900</v>
          </cell>
        </row>
        <row r="2">
          <cell r="A2" t="str">
            <v>Piastre Radel Orizzontali Profilate e Linear</v>
          </cell>
          <cell r="B2" t="str">
            <v>10HP</v>
          </cell>
          <cell r="C2" t="str">
            <v>10HP</v>
          </cell>
          <cell r="D2" t="str">
            <v>10HP</v>
          </cell>
          <cell r="E2" t="str">
            <v>10HP</v>
          </cell>
          <cell r="F2" t="str">
            <v>10HP</v>
          </cell>
          <cell r="G2" t="str">
            <v>10HP</v>
          </cell>
          <cell r="H2" t="str">
            <v>11HP</v>
          </cell>
          <cell r="I2" t="str">
            <v>11HP</v>
          </cell>
          <cell r="J2" t="str">
            <v>11HP</v>
          </cell>
          <cell r="K2" t="str">
            <v>11HP</v>
          </cell>
          <cell r="L2" t="str">
            <v>11HP</v>
          </cell>
          <cell r="M2" t="str">
            <v>11HP</v>
          </cell>
          <cell r="N2" t="str">
            <v>20HP</v>
          </cell>
          <cell r="O2" t="str">
            <v>20HP</v>
          </cell>
          <cell r="P2" t="str">
            <v>20HP</v>
          </cell>
          <cell r="Q2" t="str">
            <v>20HP</v>
          </cell>
          <cell r="R2" t="str">
            <v>20HP</v>
          </cell>
          <cell r="S2" t="str">
            <v>20HP</v>
          </cell>
          <cell r="T2" t="str">
            <v>21HP</v>
          </cell>
          <cell r="U2" t="str">
            <v>21HP</v>
          </cell>
          <cell r="V2" t="str">
            <v>21HP</v>
          </cell>
          <cell r="W2" t="str">
            <v>21HP</v>
          </cell>
          <cell r="X2" t="str">
            <v>21HP</v>
          </cell>
          <cell r="Y2" t="str">
            <v>21HP</v>
          </cell>
          <cell r="Z2" t="str">
            <v>22HP</v>
          </cell>
          <cell r="AA2" t="str">
            <v>22HP</v>
          </cell>
          <cell r="AB2" t="str">
            <v>22HP</v>
          </cell>
          <cell r="AC2" t="str">
            <v>22HP</v>
          </cell>
          <cell r="AD2" t="str">
            <v>22HP</v>
          </cell>
          <cell r="AE2" t="str">
            <v>22HP</v>
          </cell>
          <cell r="AF2" t="str">
            <v>30HP</v>
          </cell>
          <cell r="AG2" t="str">
            <v>30HP</v>
          </cell>
          <cell r="AH2" t="str">
            <v>30HP</v>
          </cell>
          <cell r="AI2" t="str">
            <v>30HP</v>
          </cell>
          <cell r="AJ2" t="str">
            <v>30HP</v>
          </cell>
          <cell r="AK2" t="str">
            <v>30HP</v>
          </cell>
          <cell r="AL2" t="str">
            <v>32HP</v>
          </cell>
          <cell r="AM2" t="str">
            <v>32HP</v>
          </cell>
          <cell r="AN2" t="str">
            <v>32HP</v>
          </cell>
          <cell r="AO2" t="str">
            <v>32HP</v>
          </cell>
          <cell r="AP2" t="str">
            <v>32HP</v>
          </cell>
          <cell r="AQ2" t="str">
            <v>32HP</v>
          </cell>
          <cell r="AR2" t="str">
            <v>33HP</v>
          </cell>
          <cell r="AS2" t="str">
            <v>33HP</v>
          </cell>
          <cell r="AT2" t="str">
            <v>33HP</v>
          </cell>
          <cell r="AU2" t="str">
            <v>33HP</v>
          </cell>
          <cell r="AV2" t="str">
            <v>33HP</v>
          </cell>
          <cell r="AW2" t="str">
            <v>33HP</v>
          </cell>
          <cell r="AX2" t="str">
            <v>10HL</v>
          </cell>
          <cell r="AY2" t="str">
            <v>10HL</v>
          </cell>
          <cell r="AZ2" t="str">
            <v>10HL</v>
          </cell>
          <cell r="BA2" t="str">
            <v>10HL</v>
          </cell>
          <cell r="BB2" t="str">
            <v>10HL</v>
          </cell>
          <cell r="BC2" t="str">
            <v>10HL</v>
          </cell>
          <cell r="BD2" t="str">
            <v>20HL</v>
          </cell>
          <cell r="BE2" t="str">
            <v>20HL</v>
          </cell>
          <cell r="BF2" t="str">
            <v>20HL</v>
          </cell>
          <cell r="BG2" t="str">
            <v>20HL</v>
          </cell>
          <cell r="BH2" t="str">
            <v>20HL</v>
          </cell>
          <cell r="BI2" t="str">
            <v>20HL</v>
          </cell>
          <cell r="BJ2" t="str">
            <v>21HL</v>
          </cell>
          <cell r="BK2" t="str">
            <v>21HL</v>
          </cell>
          <cell r="BL2" t="str">
            <v>21HL</v>
          </cell>
          <cell r="BM2" t="str">
            <v>21HL</v>
          </cell>
          <cell r="BN2" t="str">
            <v>21HL</v>
          </cell>
          <cell r="BO2" t="str">
            <v>21HL</v>
          </cell>
          <cell r="BP2" t="str">
            <v>22HL</v>
          </cell>
          <cell r="BQ2" t="str">
            <v>22HL</v>
          </cell>
          <cell r="BR2" t="str">
            <v>22HL</v>
          </cell>
          <cell r="BS2" t="str">
            <v>22HL</v>
          </cell>
          <cell r="BT2" t="str">
            <v>22HL</v>
          </cell>
          <cell r="BU2" t="str">
            <v>22HL</v>
          </cell>
          <cell r="BV2" t="str">
            <v>30HL</v>
          </cell>
          <cell r="BW2" t="str">
            <v>30HL</v>
          </cell>
          <cell r="BX2" t="str">
            <v>30HL</v>
          </cell>
          <cell r="BY2" t="str">
            <v>30HL</v>
          </cell>
          <cell r="BZ2" t="str">
            <v>30HL</v>
          </cell>
          <cell r="CA2" t="str">
            <v>30HL</v>
          </cell>
          <cell r="CB2" t="str">
            <v>33HL</v>
          </cell>
          <cell r="CC2" t="str">
            <v>33HL</v>
          </cell>
          <cell r="CD2" t="str">
            <v>33HL</v>
          </cell>
          <cell r="CE2" t="str">
            <v>33HL</v>
          </cell>
          <cell r="CF2" t="str">
            <v>33HL</v>
          </cell>
          <cell r="CG2" t="str">
            <v>33HL</v>
          </cell>
        </row>
        <row r="3">
          <cell r="A3" t="str">
            <v>Mod.</v>
          </cell>
          <cell r="B3" t="str">
            <v>Igiene 10</v>
          </cell>
          <cell r="C3" t="str">
            <v>Igiene 11</v>
          </cell>
          <cell r="D3" t="str">
            <v>Igiene 12</v>
          </cell>
          <cell r="E3" t="str">
            <v>Igiene 13</v>
          </cell>
          <cell r="F3" t="str">
            <v>Igiene 14</v>
          </cell>
          <cell r="G3" t="str">
            <v>Igiene 15</v>
          </cell>
          <cell r="H3" t="str">
            <v>Compact 11</v>
          </cell>
          <cell r="I3" t="str">
            <v>Compact 12</v>
          </cell>
          <cell r="J3" t="str">
            <v>Compact 13</v>
          </cell>
          <cell r="K3" t="str">
            <v>Compact 14</v>
          </cell>
          <cell r="L3" t="str">
            <v>Compact 15</v>
          </cell>
          <cell r="M3" t="str">
            <v>Compact 16</v>
          </cell>
          <cell r="N3" t="str">
            <v>Igiene 20</v>
          </cell>
          <cell r="O3" t="str">
            <v>Igiene 21</v>
          </cell>
          <cell r="P3" t="str">
            <v>Igiene 22</v>
          </cell>
          <cell r="Q3" t="str">
            <v>Igiene 23</v>
          </cell>
          <cell r="R3" t="str">
            <v>Igiene 24</v>
          </cell>
          <cell r="S3" t="str">
            <v>Igiene 25</v>
          </cell>
          <cell r="T3" t="str">
            <v>Compact 21</v>
          </cell>
          <cell r="U3" t="str">
            <v>Compact 22</v>
          </cell>
          <cell r="V3" t="str">
            <v>Compact 23</v>
          </cell>
          <cell r="W3" t="str">
            <v>Compact 24</v>
          </cell>
          <cell r="X3" t="str">
            <v>Compact 25</v>
          </cell>
          <cell r="Y3" t="str">
            <v>Compact 26</v>
          </cell>
          <cell r="Z3" t="str">
            <v>Compact 22</v>
          </cell>
          <cell r="AA3" t="str">
            <v>Compact 23</v>
          </cell>
          <cell r="AB3" t="str">
            <v>Compact 24</v>
          </cell>
          <cell r="AC3" t="str">
            <v>Compact 25</v>
          </cell>
          <cell r="AD3" t="str">
            <v>Compact 26</v>
          </cell>
          <cell r="AE3" t="str">
            <v>Compact 27</v>
          </cell>
          <cell r="AF3" t="str">
            <v>Igiene 30</v>
          </cell>
          <cell r="AG3" t="str">
            <v>Igiene 31</v>
          </cell>
          <cell r="AH3" t="str">
            <v>Igiene 32</v>
          </cell>
          <cell r="AI3" t="str">
            <v>Igiene 33</v>
          </cell>
          <cell r="AJ3" t="str">
            <v>Igiene 34</v>
          </cell>
          <cell r="AK3" t="str">
            <v>Igiene 35</v>
          </cell>
          <cell r="AL3" t="str">
            <v>Compact 32</v>
          </cell>
          <cell r="AM3" t="str">
            <v>Compact 33</v>
          </cell>
          <cell r="AN3" t="str">
            <v>Compact 34</v>
          </cell>
          <cell r="AO3" t="str">
            <v>Compact 35</v>
          </cell>
          <cell r="AP3" t="str">
            <v>Compact 36</v>
          </cell>
          <cell r="AQ3" t="str">
            <v>Compact 37</v>
          </cell>
          <cell r="AR3" t="str">
            <v>Compact 33</v>
          </cell>
          <cell r="AS3" t="str">
            <v>Compact 34</v>
          </cell>
          <cell r="AT3" t="str">
            <v>Compact 35</v>
          </cell>
          <cell r="AU3" t="str">
            <v>Compact 36</v>
          </cell>
          <cell r="AV3" t="str">
            <v>Compact 37</v>
          </cell>
          <cell r="AW3" t="str">
            <v>Compact 38</v>
          </cell>
          <cell r="AX3" t="str">
            <v>Linear 10</v>
          </cell>
          <cell r="AY3" t="str">
            <v>Linear 11</v>
          </cell>
          <cell r="AZ3" t="str">
            <v>Linear 12</v>
          </cell>
          <cell r="BA3" t="str">
            <v>Linear 13</v>
          </cell>
          <cell r="BB3" t="str">
            <v>Linear 14</v>
          </cell>
          <cell r="BC3" t="str">
            <v>Linear 15</v>
          </cell>
          <cell r="BD3" t="str">
            <v>Linear 20</v>
          </cell>
          <cell r="BE3" t="str">
            <v>Linear 21</v>
          </cell>
          <cell r="BF3" t="str">
            <v>Linear 22</v>
          </cell>
          <cell r="BG3" t="str">
            <v>Linear 23</v>
          </cell>
          <cell r="BH3" t="str">
            <v>Linear 24</v>
          </cell>
          <cell r="BI3" t="str">
            <v>Linear 25</v>
          </cell>
          <cell r="BJ3" t="str">
            <v>Linear 21</v>
          </cell>
          <cell r="BK3" t="str">
            <v>Linear 22</v>
          </cell>
          <cell r="BL3" t="str">
            <v>Linear 23</v>
          </cell>
          <cell r="BM3" t="str">
            <v>Linear 24</v>
          </cell>
          <cell r="BN3" t="str">
            <v>Linear 25</v>
          </cell>
          <cell r="BO3" t="str">
            <v>Linear 26</v>
          </cell>
          <cell r="BP3" t="str">
            <v>Linear 22</v>
          </cell>
          <cell r="BQ3" t="str">
            <v>Linear 23</v>
          </cell>
          <cell r="BR3" t="str">
            <v>Linear 24</v>
          </cell>
          <cell r="BS3" t="str">
            <v>Linear 25</v>
          </cell>
          <cell r="BT3" t="str">
            <v>Linear 26</v>
          </cell>
          <cell r="BU3" t="str">
            <v>Linear 27</v>
          </cell>
          <cell r="BV3" t="str">
            <v>Linear 30</v>
          </cell>
          <cell r="BW3" t="str">
            <v>Linear 31</v>
          </cell>
          <cell r="BX3" t="str">
            <v>Linear 32</v>
          </cell>
          <cell r="BY3" t="str">
            <v>Linear 33</v>
          </cell>
          <cell r="BZ3" t="str">
            <v>Linear 34</v>
          </cell>
          <cell r="CA3" t="str">
            <v>Linear 35</v>
          </cell>
          <cell r="CB3" t="str">
            <v>Linear 33</v>
          </cell>
          <cell r="CC3" t="str">
            <v>Linear 34</v>
          </cell>
          <cell r="CD3" t="str">
            <v>Linear 35</v>
          </cell>
          <cell r="CE3" t="str">
            <v>Linear 36</v>
          </cell>
          <cell r="CF3" t="str">
            <v>Linear 37</v>
          </cell>
          <cell r="CG3" t="str">
            <v>Linear 38</v>
          </cell>
        </row>
        <row r="4">
          <cell r="A4" t="str">
            <v>TR</v>
          </cell>
          <cell r="B4" t="str">
            <v>ENE/MRT.RES.13013</v>
          </cell>
          <cell r="C4" t="str">
            <v>ENE/MRT.RES.13013</v>
          </cell>
          <cell r="D4" t="str">
            <v>ENE/MRT.RES.13013</v>
          </cell>
          <cell r="E4" t="str">
            <v>ENE/MRT.RES.13013</v>
          </cell>
          <cell r="F4" t="str">
            <v>ENE/MRT.RES.13013</v>
          </cell>
          <cell r="G4" t="str">
            <v>ENE/MRT.RES.13013</v>
          </cell>
          <cell r="H4" t="str">
            <v>ENE/MRT.RES.17005</v>
          </cell>
          <cell r="I4" t="str">
            <v>ENE/MRT.RES.17005</v>
          </cell>
          <cell r="J4" t="str">
            <v>ENE/MRT.RES.17005</v>
          </cell>
          <cell r="K4" t="str">
            <v>ENE/MRT.RES.17005</v>
          </cell>
          <cell r="L4" t="str">
            <v>ENE/MRT.RES.17005</v>
          </cell>
          <cell r="M4" t="str">
            <v>ENE/MRT.RES.17005</v>
          </cell>
          <cell r="N4" t="str">
            <v>ENE/MRT.RES.13016_a</v>
          </cell>
          <cell r="O4" t="str">
            <v>ENE/MRT.RES.13016_a</v>
          </cell>
          <cell r="P4" t="str">
            <v>ENE/MRT.RES.13016_a</v>
          </cell>
          <cell r="Q4" t="str">
            <v>ENE/MRT.RES.13016_a</v>
          </cell>
          <cell r="R4" t="str">
            <v>ENE/MRT.RES.13016_a</v>
          </cell>
          <cell r="S4" t="str">
            <v>ENE/MRT.RES.13016_a</v>
          </cell>
          <cell r="T4" t="str">
            <v>ENE/MRT.RES.17006</v>
          </cell>
          <cell r="U4" t="str">
            <v>ENE/MRT.RES.17006</v>
          </cell>
          <cell r="V4" t="str">
            <v>ENE/MRT.RES.17006</v>
          </cell>
          <cell r="W4" t="str">
            <v>ENE/MRT.RES.17006</v>
          </cell>
          <cell r="X4" t="str">
            <v>ENE/MRT.RES.17006</v>
          </cell>
          <cell r="Y4" t="str">
            <v>ENE/MRT.RES.17006</v>
          </cell>
          <cell r="Z4" t="str">
            <v>ENE/MRT.RES.13003</v>
          </cell>
          <cell r="AA4" t="str">
            <v>ENE/MRT.RES.13003</v>
          </cell>
          <cell r="AB4" t="str">
            <v>ENE/MRT.RES.13003</v>
          </cell>
          <cell r="AC4" t="str">
            <v>ENE/MRT.RES.13003</v>
          </cell>
          <cell r="AD4" t="str">
            <v>ENE/MRT.RES.13003</v>
          </cell>
          <cell r="AE4" t="str">
            <v>ENE/MRT.RES.13003</v>
          </cell>
          <cell r="AF4" t="str">
            <v>ENE/MRT.RES.13017_a</v>
          </cell>
          <cell r="AG4" t="str">
            <v>ENE/MRT.RES.13017_a</v>
          </cell>
          <cell r="AH4" t="str">
            <v>ENE/MRT.RES.13017_a</v>
          </cell>
          <cell r="AI4" t="str">
            <v>ENE/MRT.RES.13017_a</v>
          </cell>
          <cell r="AJ4" t="str">
            <v>ENE/MRT.RES.13017_a</v>
          </cell>
          <cell r="AK4" t="str">
            <v>ENE/MRT.RES.13017_a</v>
          </cell>
          <cell r="AL4" t="str">
            <v>manca TR</v>
          </cell>
          <cell r="AM4" t="str">
            <v>manca TR</v>
          </cell>
          <cell r="AN4" t="str">
            <v>manca TR</v>
          </cell>
          <cell r="AO4" t="str">
            <v>manca TR</v>
          </cell>
          <cell r="AP4" t="str">
            <v>manca TR</v>
          </cell>
          <cell r="AQ4" t="str">
            <v>manca TR</v>
          </cell>
          <cell r="AR4" t="str">
            <v>ENE/MRT.RES.13004</v>
          </cell>
          <cell r="AS4" t="str">
            <v>ENE/MRT.RES.13004</v>
          </cell>
          <cell r="AT4" t="str">
            <v>ENE/MRT.RES.13004</v>
          </cell>
          <cell r="AU4" t="str">
            <v>ENE/MRT.RES.13004</v>
          </cell>
          <cell r="AV4" t="str">
            <v>ENE/MRT.RES.13004</v>
          </cell>
          <cell r="AW4" t="str">
            <v>ENE/MRT.RES.13004</v>
          </cell>
          <cell r="AX4" t="str">
            <v>ENE/MRT.RES.13027_a</v>
          </cell>
          <cell r="AY4" t="str">
            <v>ENE/MRT.RES.13027_a</v>
          </cell>
          <cell r="AZ4" t="str">
            <v>ENE/MRT.RES.13027_a</v>
          </cell>
          <cell r="BA4" t="str">
            <v>ENE/MRT.RES.13027_a</v>
          </cell>
          <cell r="BB4" t="str">
            <v>ENE/MRT.RES.13027_a</v>
          </cell>
          <cell r="BC4" t="str">
            <v>ENE/MRT.RES.13027_a</v>
          </cell>
          <cell r="BD4" t="str">
            <v>ENE/MRT.RES.13028_a</v>
          </cell>
          <cell r="BE4" t="str">
            <v>ENE/MRT.RES.13028_a</v>
          </cell>
          <cell r="BF4" t="str">
            <v>ENE/MRT.RES.13028_a</v>
          </cell>
          <cell r="BG4" t="str">
            <v>ENE/MRT.RES.13028_a</v>
          </cell>
          <cell r="BH4" t="str">
            <v>ENE/MRT.RES.13028_a</v>
          </cell>
          <cell r="BI4" t="str">
            <v>ENE/MRT.RES.13028_a</v>
          </cell>
          <cell r="BJ4" t="str">
            <v>ENE/MRT.RES.17007</v>
          </cell>
          <cell r="BK4" t="str">
            <v>ENE/MRT.RES.17007</v>
          </cell>
          <cell r="BL4" t="str">
            <v>ENE/MRT.RES.17007</v>
          </cell>
          <cell r="BM4" t="str">
            <v>ENE/MRT.RES.17007</v>
          </cell>
          <cell r="BN4" t="str">
            <v>ENE/MRT.RES.17007</v>
          </cell>
          <cell r="BO4" t="str">
            <v>ENE/MRT.RES.17007</v>
          </cell>
          <cell r="BP4" t="str">
            <v>ENE/MRT.RES.13011</v>
          </cell>
          <cell r="BQ4" t="str">
            <v>ENE/MRT.RES.13011</v>
          </cell>
          <cell r="BR4" t="str">
            <v>ENE/MRT.RES.13011</v>
          </cell>
          <cell r="BS4" t="str">
            <v>ENE/MRT.RES.13011</v>
          </cell>
          <cell r="BT4" t="str">
            <v>ENE/MRT.RES.13011</v>
          </cell>
          <cell r="BU4" t="str">
            <v>ENE/MRT.RES.13011</v>
          </cell>
          <cell r="BV4" t="str">
            <v>ENE/MRT.RES.13021_a</v>
          </cell>
          <cell r="BW4" t="str">
            <v>ENE/MRT.RES.13021_a</v>
          </cell>
          <cell r="BX4" t="str">
            <v>ENE/MRT.RES.13021_a</v>
          </cell>
          <cell r="BY4" t="str">
            <v>ENE/MRT.RES.13021_a</v>
          </cell>
          <cell r="BZ4" t="str">
            <v>ENE/MRT.RES.13021_a</v>
          </cell>
          <cell r="CA4" t="str">
            <v>ENE/MRT.RES.13021_a</v>
          </cell>
          <cell r="CB4" t="str">
            <v>ENE/MRT.RES.13012</v>
          </cell>
          <cell r="CC4" t="str">
            <v>ENE/MRT.RES.13012</v>
          </cell>
          <cell r="CD4" t="str">
            <v>ENE/MRT.RES.13012</v>
          </cell>
          <cell r="CE4" t="str">
            <v>ENE/MRT.RES.13012</v>
          </cell>
          <cell r="CF4" t="str">
            <v>ENE/MRT.RES.13012</v>
          </cell>
          <cell r="CG4" t="str">
            <v>ENE/MRT.RES.13012</v>
          </cell>
        </row>
        <row r="5">
          <cell r="A5" t="str">
            <v>Altezza</v>
          </cell>
          <cell r="B5">
            <v>300</v>
          </cell>
          <cell r="C5">
            <v>400</v>
          </cell>
          <cell r="D5">
            <v>500</v>
          </cell>
          <cell r="E5">
            <v>600</v>
          </cell>
          <cell r="F5">
            <v>700</v>
          </cell>
          <cell r="G5">
            <v>900</v>
          </cell>
          <cell r="H5">
            <v>300</v>
          </cell>
          <cell r="I5">
            <v>400</v>
          </cell>
          <cell r="J5">
            <v>500</v>
          </cell>
          <cell r="K5">
            <v>600</v>
          </cell>
          <cell r="L5">
            <v>700</v>
          </cell>
          <cell r="M5">
            <v>900</v>
          </cell>
          <cell r="N5">
            <v>300</v>
          </cell>
          <cell r="O5">
            <v>400</v>
          </cell>
          <cell r="P5">
            <v>500</v>
          </cell>
          <cell r="Q5">
            <v>600</v>
          </cell>
          <cell r="R5">
            <v>700</v>
          </cell>
          <cell r="S5">
            <v>900</v>
          </cell>
          <cell r="T5">
            <v>300</v>
          </cell>
          <cell r="U5">
            <v>400</v>
          </cell>
          <cell r="V5">
            <v>500</v>
          </cell>
          <cell r="W5">
            <v>600</v>
          </cell>
          <cell r="X5">
            <v>700</v>
          </cell>
          <cell r="Y5">
            <v>900</v>
          </cell>
          <cell r="Z5">
            <v>300</v>
          </cell>
          <cell r="AA5">
            <v>400</v>
          </cell>
          <cell r="AB5">
            <v>500</v>
          </cell>
          <cell r="AC5">
            <v>600</v>
          </cell>
          <cell r="AD5">
            <v>700</v>
          </cell>
          <cell r="AE5">
            <v>900</v>
          </cell>
          <cell r="AF5">
            <v>300</v>
          </cell>
          <cell r="AG5">
            <v>400</v>
          </cell>
          <cell r="AH5">
            <v>500</v>
          </cell>
          <cell r="AI5">
            <v>600</v>
          </cell>
          <cell r="AJ5">
            <v>700</v>
          </cell>
          <cell r="AK5">
            <v>900</v>
          </cell>
          <cell r="AL5">
            <v>300</v>
          </cell>
          <cell r="AM5">
            <v>400</v>
          </cell>
          <cell r="AN5">
            <v>500</v>
          </cell>
          <cell r="AO5">
            <v>600</v>
          </cell>
          <cell r="AP5">
            <v>700</v>
          </cell>
          <cell r="AQ5">
            <v>900</v>
          </cell>
          <cell r="AR5">
            <v>300</v>
          </cell>
          <cell r="AS5">
            <v>400</v>
          </cell>
          <cell r="AT5">
            <v>500</v>
          </cell>
          <cell r="AU5">
            <v>600</v>
          </cell>
          <cell r="AV5">
            <v>700</v>
          </cell>
          <cell r="AW5">
            <v>900</v>
          </cell>
          <cell r="AX5">
            <v>300</v>
          </cell>
          <cell r="AY5">
            <v>400</v>
          </cell>
          <cell r="AZ5">
            <v>500</v>
          </cell>
          <cell r="BA5">
            <v>600</v>
          </cell>
          <cell r="BB5">
            <v>700</v>
          </cell>
          <cell r="BC5">
            <v>900</v>
          </cell>
          <cell r="BD5">
            <v>300</v>
          </cell>
          <cell r="BE5">
            <v>400</v>
          </cell>
          <cell r="BF5">
            <v>500</v>
          </cell>
          <cell r="BG5">
            <v>600</v>
          </cell>
          <cell r="BH5">
            <v>700</v>
          </cell>
          <cell r="BI5">
            <v>900</v>
          </cell>
          <cell r="BJ5">
            <v>300</v>
          </cell>
          <cell r="BK5">
            <v>400</v>
          </cell>
          <cell r="BL5">
            <v>500</v>
          </cell>
          <cell r="BM5">
            <v>600</v>
          </cell>
          <cell r="BN5">
            <v>700</v>
          </cell>
          <cell r="BO5">
            <v>900</v>
          </cell>
          <cell r="BP5">
            <v>300</v>
          </cell>
          <cell r="BQ5">
            <v>400</v>
          </cell>
          <cell r="BR5">
            <v>500</v>
          </cell>
          <cell r="BS5">
            <v>600</v>
          </cell>
          <cell r="BT5">
            <v>700</v>
          </cell>
          <cell r="BU5">
            <v>900</v>
          </cell>
          <cell r="BV5">
            <v>300</v>
          </cell>
          <cell r="BW5">
            <v>400</v>
          </cell>
          <cell r="BX5">
            <v>500</v>
          </cell>
          <cell r="BY5">
            <v>600</v>
          </cell>
          <cell r="BZ5">
            <v>700</v>
          </cell>
          <cell r="CA5">
            <v>900</v>
          </cell>
          <cell r="CB5">
            <v>300</v>
          </cell>
          <cell r="CC5">
            <v>400</v>
          </cell>
          <cell r="CD5">
            <v>500</v>
          </cell>
          <cell r="CE5">
            <v>600</v>
          </cell>
          <cell r="CF5">
            <v>700</v>
          </cell>
          <cell r="CG5">
            <v>900</v>
          </cell>
        </row>
        <row r="6">
          <cell r="A6" t="str">
            <v>RESA</v>
          </cell>
          <cell r="B6">
            <v>340</v>
          </cell>
          <cell r="C6">
            <v>442.3</v>
          </cell>
          <cell r="D6">
            <v>540.79999999999995</v>
          </cell>
          <cell r="E6">
            <v>635.79999999999995</v>
          </cell>
          <cell r="F6">
            <v>727.7</v>
          </cell>
          <cell r="G6">
            <v>902.4</v>
          </cell>
          <cell r="H6">
            <v>569.79999999999995</v>
          </cell>
          <cell r="I6">
            <v>707.2</v>
          </cell>
          <cell r="J6">
            <v>842.3</v>
          </cell>
          <cell r="K6">
            <v>977.4</v>
          </cell>
          <cell r="L6">
            <v>1113.9000000000001</v>
          </cell>
          <cell r="M6">
            <v>1395</v>
          </cell>
          <cell r="N6">
            <v>576.07799969899111</v>
          </cell>
          <cell r="O6">
            <v>709.4589620027707</v>
          </cell>
          <cell r="P6">
            <v>842.82885318933472</v>
          </cell>
          <cell r="Q6">
            <v>978.77950373273256</v>
          </cell>
          <cell r="R6">
            <v>1118.9393510901114</v>
          </cell>
          <cell r="S6">
            <v>1416.6194879749023</v>
          </cell>
          <cell r="T6">
            <v>789.6</v>
          </cell>
          <cell r="U6">
            <v>1001.1</v>
          </cell>
          <cell r="V6">
            <v>1204.5999999999999</v>
          </cell>
          <cell r="W6">
            <v>1402.5</v>
          </cell>
          <cell r="X6">
            <v>1596</v>
          </cell>
          <cell r="Y6">
            <v>1973.8</v>
          </cell>
          <cell r="Z6">
            <v>997.6</v>
          </cell>
          <cell r="AA6">
            <v>1245.0999999999999</v>
          </cell>
          <cell r="AB6">
            <v>1484.7</v>
          </cell>
          <cell r="AC6">
            <v>1720</v>
          </cell>
          <cell r="AD6">
            <v>1953.2</v>
          </cell>
          <cell r="AE6">
            <v>2419.5</v>
          </cell>
          <cell r="AF6">
            <v>837.17044967269862</v>
          </cell>
          <cell r="AG6">
            <v>1042.6739604855936</v>
          </cell>
          <cell r="AH6">
            <v>1241.2134544239782</v>
          </cell>
          <cell r="AI6">
            <v>1435.969136465952</v>
          </cell>
          <cell r="AJ6">
            <v>1628.8304802767659</v>
          </cell>
          <cell r="AK6">
            <v>2013.7505929759923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1451.5</v>
          </cell>
          <cell r="AS6">
            <v>1799.7</v>
          </cell>
          <cell r="AT6">
            <v>2132</v>
          </cell>
          <cell r="AU6">
            <v>2453.6</v>
          </cell>
          <cell r="AV6">
            <v>2768</v>
          </cell>
          <cell r="AW6">
            <v>3383.6</v>
          </cell>
          <cell r="AX6">
            <v>291.8</v>
          </cell>
          <cell r="AY6">
            <v>355.8</v>
          </cell>
          <cell r="AZ6">
            <v>425.5</v>
          </cell>
          <cell r="BA6">
            <v>502.9</v>
          </cell>
          <cell r="BB6">
            <v>589.4</v>
          </cell>
          <cell r="BC6">
            <v>795.9</v>
          </cell>
          <cell r="BD6">
            <v>515.05968698804395</v>
          </cell>
          <cell r="BE6">
            <v>649.16960937909721</v>
          </cell>
          <cell r="BF6">
            <v>780.32966776728949</v>
          </cell>
          <cell r="BG6">
            <v>910.29973675395786</v>
          </cell>
          <cell r="BH6">
            <v>1040.1929033625963</v>
          </cell>
          <cell r="BI6">
            <v>1302.5494377815035</v>
          </cell>
          <cell r="BJ6">
            <v>764.2</v>
          </cell>
          <cell r="BK6">
            <v>953.9</v>
          </cell>
          <cell r="BL6">
            <v>1139.7</v>
          </cell>
          <cell r="BM6">
            <v>1324.5</v>
          </cell>
          <cell r="BN6">
            <v>1510.1</v>
          </cell>
          <cell r="BO6">
            <v>1888.4</v>
          </cell>
          <cell r="BP6">
            <v>956.7</v>
          </cell>
          <cell r="BQ6">
            <v>1194.0999999999999</v>
          </cell>
          <cell r="BR6">
            <v>1423</v>
          </cell>
          <cell r="BS6">
            <v>1646.7</v>
          </cell>
          <cell r="BT6">
            <v>1867.6</v>
          </cell>
          <cell r="BU6">
            <v>2305.8000000000002</v>
          </cell>
          <cell r="BV6">
            <v>780.29001382458523</v>
          </cell>
          <cell r="BW6">
            <v>975.34967333603379</v>
          </cell>
          <cell r="BX6">
            <v>1165.410119913261</v>
          </cell>
          <cell r="BY6">
            <v>1353.3405063515258</v>
          </cell>
          <cell r="BZ6">
            <v>1540.9508585158642</v>
          </cell>
          <cell r="CA6">
            <v>1919.7402896746182</v>
          </cell>
          <cell r="CB6">
            <v>1413.3</v>
          </cell>
          <cell r="CC6">
            <v>1740.7</v>
          </cell>
          <cell r="CD6">
            <v>2058.1999999999998</v>
          </cell>
          <cell r="CE6">
            <v>2371.6</v>
          </cell>
          <cell r="CF6">
            <v>2684.5</v>
          </cell>
          <cell r="CG6">
            <v>3318</v>
          </cell>
        </row>
        <row r="7">
          <cell r="A7" t="str">
            <v>Km</v>
          </cell>
          <cell r="B7">
            <v>1.80077</v>
          </cell>
          <cell r="C7">
            <v>2.5346700000000002</v>
          </cell>
          <cell r="D7">
            <v>3.3535699999999999</v>
          </cell>
          <cell r="E7">
            <v>4.2666500000000003</v>
          </cell>
          <cell r="F7">
            <v>4.7793599999999996</v>
          </cell>
          <cell r="G7">
            <v>5.67814</v>
          </cell>
          <cell r="H7">
            <v>4.1542000000000003</v>
          </cell>
          <cell r="I7">
            <v>5.0315899999999996</v>
          </cell>
          <cell r="J7">
            <v>5.8479400000000004</v>
          </cell>
          <cell r="K7">
            <v>6.6216100000000004</v>
          </cell>
          <cell r="L7">
            <v>7.4271799999999999</v>
          </cell>
          <cell r="M7">
            <v>9.0099499999999999</v>
          </cell>
          <cell r="N7">
            <v>3.9075000000000002</v>
          </cell>
          <cell r="O7">
            <v>4.7382400000000002</v>
          </cell>
          <cell r="P7">
            <v>5.5426599999999997</v>
          </cell>
          <cell r="Q7">
            <v>6.3377600000000003</v>
          </cell>
          <cell r="R7">
            <v>7.2018000000000004</v>
          </cell>
          <cell r="S7">
            <v>9.0085499999999996</v>
          </cell>
          <cell r="T7">
            <v>5.7099299999999999</v>
          </cell>
          <cell r="U7">
            <v>6.9550400000000003</v>
          </cell>
          <cell r="V7">
            <v>8.0407100000000007</v>
          </cell>
          <cell r="W7">
            <v>8.9939</v>
          </cell>
          <cell r="X7">
            <v>9.9090900000000008</v>
          </cell>
          <cell r="Y7">
            <v>11.486599999999999</v>
          </cell>
          <cell r="Z7">
            <v>6.2511099999999997</v>
          </cell>
          <cell r="AA7">
            <v>7.6474099999999998</v>
          </cell>
          <cell r="AB7">
            <v>8.9382300000000008</v>
          </cell>
          <cell r="AC7">
            <v>10.14963</v>
          </cell>
          <cell r="AD7">
            <v>11.19726</v>
          </cell>
          <cell r="AE7">
            <v>13.0898</v>
          </cell>
          <cell r="AF7">
            <v>5.4888899999999996</v>
          </cell>
          <cell r="AG7">
            <v>6.5462800000000003</v>
          </cell>
          <cell r="AH7">
            <v>7.46251</v>
          </cell>
          <cell r="AI7">
            <v>8.2672100000000004</v>
          </cell>
          <cell r="AJ7">
            <v>9.4073200000000003</v>
          </cell>
          <cell r="AK7">
            <v>11.704370000000001</v>
          </cell>
          <cell r="AR7">
            <v>10.01132</v>
          </cell>
          <cell r="AS7">
            <v>11.700139999999999</v>
          </cell>
          <cell r="AT7">
            <v>13.06338</v>
          </cell>
          <cell r="AU7">
            <v>14.17005</v>
          </cell>
          <cell r="AV7">
            <v>15.35834</v>
          </cell>
          <cell r="AW7">
            <v>17.32902</v>
          </cell>
          <cell r="AX7">
            <v>1.9527399999999999</v>
          </cell>
          <cell r="AY7">
            <v>2.3742399999999999</v>
          </cell>
          <cell r="AZ7">
            <v>2.8320500000000002</v>
          </cell>
          <cell r="BA7">
            <v>3.3374799999999998</v>
          </cell>
          <cell r="BB7">
            <v>4.2088799999999997</v>
          </cell>
          <cell r="BC7">
            <v>6.58148</v>
          </cell>
          <cell r="BD7">
            <v>3.0691799999999998</v>
          </cell>
          <cell r="BE7">
            <v>4.1921499999999998</v>
          </cell>
          <cell r="BF7">
            <v>5.4609800000000002</v>
          </cell>
          <cell r="BG7">
            <v>6.9038399999999998</v>
          </cell>
          <cell r="BH7">
            <v>7.7917399999999999</v>
          </cell>
          <cell r="BI7">
            <v>9.5183199999999992</v>
          </cell>
          <cell r="BJ7">
            <v>5.8722599999999998</v>
          </cell>
          <cell r="BK7">
            <v>7.0945099999999996</v>
          </cell>
          <cell r="BL7">
            <v>8.2039899999999992</v>
          </cell>
          <cell r="BM7">
            <v>9.2278599999999997</v>
          </cell>
          <cell r="BN7">
            <v>10.24925</v>
          </cell>
          <cell r="BO7">
            <v>12.16403</v>
          </cell>
          <cell r="BP7">
            <v>6.1036700000000002</v>
          </cell>
          <cell r="BQ7">
            <v>7.5633999999999997</v>
          </cell>
          <cell r="BR7">
            <v>8.9479600000000001</v>
          </cell>
          <cell r="BS7">
            <v>10.280279999999999</v>
          </cell>
          <cell r="BT7">
            <v>11.168839999999999</v>
          </cell>
          <cell r="BU7">
            <v>12.654629999999999</v>
          </cell>
          <cell r="BV7">
            <v>5.2284499999999996</v>
          </cell>
          <cell r="BW7">
            <v>6.5219399999999998</v>
          </cell>
          <cell r="BX7">
            <v>7.7766900000000003</v>
          </cell>
          <cell r="BY7">
            <v>9.0120299999999993</v>
          </cell>
          <cell r="BZ7">
            <v>10.054320000000001</v>
          </cell>
          <cell r="CA7">
            <v>12.025969999999999</v>
          </cell>
          <cell r="CB7">
            <v>9.1473499999999994</v>
          </cell>
          <cell r="CC7">
            <v>10.99051</v>
          </cell>
          <cell r="CD7">
            <v>12.67719</v>
          </cell>
          <cell r="CE7">
            <v>14.250209999999999</v>
          </cell>
          <cell r="CF7">
            <v>15.598850000000001</v>
          </cell>
          <cell r="CG7">
            <v>18.029869999999999</v>
          </cell>
        </row>
        <row r="8">
          <cell r="A8" t="str">
            <v>n</v>
          </cell>
          <cell r="B8">
            <v>1.3396399999999999</v>
          </cell>
          <cell r="C8">
            <v>1.31948</v>
          </cell>
          <cell r="D8">
            <v>1.29932</v>
          </cell>
          <cell r="E8">
            <v>1.2791600000000001</v>
          </cell>
          <cell r="F8">
            <v>1.28464</v>
          </cell>
          <cell r="G8">
            <v>1.2956099999999999</v>
          </cell>
          <cell r="H8">
            <v>1.2579499999999999</v>
          </cell>
          <cell r="I8">
            <v>1.2642100000000001</v>
          </cell>
          <cell r="J8">
            <v>1.2704599999999999</v>
          </cell>
          <cell r="K8">
            <v>1.2767200000000001</v>
          </cell>
          <cell r="L8">
            <v>1.2807900000000001</v>
          </cell>
          <cell r="M8">
            <v>1.2889200000000001</v>
          </cell>
          <cell r="N8">
            <v>1.27641</v>
          </cell>
          <cell r="O8">
            <v>1.28037</v>
          </cell>
          <cell r="P8">
            <v>1.2843199999999999</v>
          </cell>
          <cell r="Q8">
            <v>1.2882800000000001</v>
          </cell>
          <cell r="R8">
            <v>1.28982</v>
          </cell>
          <cell r="S8">
            <v>1.2928999999999999</v>
          </cell>
          <cell r="T8">
            <v>1.2600499999999999</v>
          </cell>
          <cell r="U8">
            <v>1.2702800000000001</v>
          </cell>
          <cell r="V8">
            <v>1.2805200000000001</v>
          </cell>
          <cell r="W8">
            <v>1.2907500000000001</v>
          </cell>
          <cell r="X8">
            <v>1.2990200000000001</v>
          </cell>
          <cell r="Y8">
            <v>1.3155699999999999</v>
          </cell>
          <cell r="Z8">
            <v>1.2966599999999999</v>
          </cell>
          <cell r="AA8">
            <v>1.3017799999999999</v>
          </cell>
          <cell r="AB8">
            <v>1.3068900000000001</v>
          </cell>
          <cell r="AC8">
            <v>1.3120099999999999</v>
          </cell>
          <cell r="AD8">
            <v>1.31941</v>
          </cell>
          <cell r="AE8">
            <v>1.33422</v>
          </cell>
          <cell r="AF8">
            <v>1.2850900000000001</v>
          </cell>
          <cell r="AG8">
            <v>1.29617</v>
          </cell>
          <cell r="AH8">
            <v>1.30724</v>
          </cell>
          <cell r="AI8">
            <v>1.3183199999999999</v>
          </cell>
          <cell r="AJ8">
            <v>1.31751</v>
          </cell>
          <cell r="AK8">
            <v>1.31589</v>
          </cell>
          <cell r="AR8">
            <v>1.27213</v>
          </cell>
          <cell r="AS8">
            <v>1.2872600000000001</v>
          </cell>
          <cell r="AT8">
            <v>1.3023899999999999</v>
          </cell>
          <cell r="AU8">
            <v>1.31752</v>
          </cell>
          <cell r="AV8">
            <v>1.3277600000000001</v>
          </cell>
          <cell r="AW8">
            <v>1.34823</v>
          </cell>
          <cell r="AX8">
            <v>1.2798499999999999</v>
          </cell>
          <cell r="AY8">
            <v>1.2805599999999999</v>
          </cell>
          <cell r="AZ8">
            <v>1.2812699999999999</v>
          </cell>
          <cell r="BA8">
            <v>1.2819799999999999</v>
          </cell>
          <cell r="BB8">
            <v>1.2632399999999999</v>
          </cell>
          <cell r="BC8">
            <v>1.22576</v>
          </cell>
          <cell r="BD8">
            <v>1.30952</v>
          </cell>
          <cell r="BE8">
            <v>1.2889699999999999</v>
          </cell>
          <cell r="BF8">
            <v>1.2684200000000001</v>
          </cell>
          <cell r="BG8">
            <v>1.24787</v>
          </cell>
          <cell r="BH8">
            <v>1.2510399999999999</v>
          </cell>
          <cell r="BI8">
            <v>1.2573700000000001</v>
          </cell>
          <cell r="BJ8">
            <v>1.2445299999999999</v>
          </cell>
          <cell r="BK8">
            <v>1.2528699999999999</v>
          </cell>
          <cell r="BL8">
            <v>1.26122</v>
          </cell>
          <cell r="BM8">
            <v>1.26956</v>
          </cell>
          <cell r="BN8">
            <v>1.2762500000000001</v>
          </cell>
          <cell r="BO8">
            <v>1.28962</v>
          </cell>
          <cell r="BP8">
            <v>1.29206</v>
          </cell>
          <cell r="BQ8">
            <v>1.2939099999999999</v>
          </cell>
          <cell r="BR8">
            <v>1.2957700000000001</v>
          </cell>
          <cell r="BS8">
            <v>1.29762</v>
          </cell>
          <cell r="BT8">
            <v>1.3086</v>
          </cell>
          <cell r="BU8">
            <v>1.3305499999999999</v>
          </cell>
          <cell r="BV8">
            <v>1.2795300000000001</v>
          </cell>
          <cell r="BW8">
            <v>1.28006</v>
          </cell>
          <cell r="BX8">
            <v>1.2805899999999999</v>
          </cell>
          <cell r="BY8">
            <v>1.28112</v>
          </cell>
          <cell r="BZ8">
            <v>1.28633</v>
          </cell>
          <cell r="CA8">
            <v>1.29674</v>
          </cell>
          <cell r="CB8">
            <v>1.2883899999999999</v>
          </cell>
          <cell r="CC8">
            <v>1.2947200000000001</v>
          </cell>
          <cell r="CD8">
            <v>1.3010600000000001</v>
          </cell>
          <cell r="CE8">
            <v>1.3073900000000001</v>
          </cell>
          <cell r="CF8">
            <v>1.31596</v>
          </cell>
          <cell r="CG8">
            <v>1.3330900000000001</v>
          </cell>
        </row>
      </sheetData>
      <sheetData sheetId="5"/>
      <sheetData sheetId="6">
        <row r="1">
          <cell r="B1" t="str">
            <v>10VP1400</v>
          </cell>
          <cell r="C1" t="str">
            <v>10VP1500</v>
          </cell>
          <cell r="D1" t="str">
            <v>10VP1600</v>
          </cell>
          <cell r="E1" t="str">
            <v>10VP1700</v>
          </cell>
          <cell r="F1" t="str">
            <v>10VP1800</v>
          </cell>
          <cell r="G1" t="str">
            <v>10VP1900</v>
          </cell>
          <cell r="H1" t="str">
            <v>10VP2000</v>
          </cell>
          <cell r="I1" t="str">
            <v>10VP2100</v>
          </cell>
          <cell r="J1" t="str">
            <v>10VP2200</v>
          </cell>
          <cell r="K1" t="str">
            <v>10VP2300</v>
          </cell>
          <cell r="L1" t="str">
            <v>10VP2400</v>
          </cell>
          <cell r="M1" t="str">
            <v>20VP1400</v>
          </cell>
          <cell r="N1" t="str">
            <v>20VP1500</v>
          </cell>
          <cell r="O1" t="str">
            <v>20VP1600</v>
          </cell>
          <cell r="P1" t="str">
            <v>20VP1700</v>
          </cell>
          <cell r="Q1" t="str">
            <v>20VP1800</v>
          </cell>
          <cell r="R1" t="str">
            <v>20VP1900</v>
          </cell>
          <cell r="S1" t="str">
            <v>20VP2000</v>
          </cell>
          <cell r="T1" t="str">
            <v>20VP2100</v>
          </cell>
          <cell r="U1" t="str">
            <v>20VP2200</v>
          </cell>
          <cell r="V1" t="str">
            <v>20VP2300</v>
          </cell>
          <cell r="W1" t="str">
            <v>20VP2400</v>
          </cell>
          <cell r="X1" t="str">
            <v>21VP1400</v>
          </cell>
          <cell r="Y1" t="str">
            <v>21VP1500</v>
          </cell>
          <cell r="Z1" t="str">
            <v>21VP1600</v>
          </cell>
          <cell r="AA1" t="str">
            <v>21VP1700</v>
          </cell>
          <cell r="AB1" t="str">
            <v>21VP1800</v>
          </cell>
          <cell r="AC1" t="str">
            <v>21VP1900</v>
          </cell>
          <cell r="AD1" t="str">
            <v>21VP2000</v>
          </cell>
          <cell r="AE1" t="str">
            <v>21VP2100</v>
          </cell>
          <cell r="AF1" t="str">
            <v>21VP2200</v>
          </cell>
          <cell r="AG1" t="str">
            <v>21VP2300</v>
          </cell>
          <cell r="AH1" t="str">
            <v>21VP2400</v>
          </cell>
          <cell r="AI1" t="str">
            <v>22VP1400</v>
          </cell>
          <cell r="AJ1" t="str">
            <v>22VP1500</v>
          </cell>
          <cell r="AK1" t="str">
            <v>22VP1600</v>
          </cell>
          <cell r="AL1" t="str">
            <v>22VP1700</v>
          </cell>
          <cell r="AM1" t="str">
            <v>22VP1800</v>
          </cell>
          <cell r="AN1" t="str">
            <v>22VP1900</v>
          </cell>
          <cell r="AO1" t="str">
            <v>22VP2000</v>
          </cell>
          <cell r="AP1" t="str">
            <v>22VP2100</v>
          </cell>
          <cell r="AQ1" t="str">
            <v>22VP2200</v>
          </cell>
          <cell r="AR1" t="str">
            <v>22VP2300</v>
          </cell>
          <cell r="AS1" t="str">
            <v>22VP2400</v>
          </cell>
          <cell r="AT1" t="str">
            <v>10VL1400</v>
          </cell>
          <cell r="AU1" t="str">
            <v>10VL1500</v>
          </cell>
          <cell r="AV1" t="str">
            <v>10VL1600</v>
          </cell>
          <cell r="AW1" t="str">
            <v>10VL1700</v>
          </cell>
          <cell r="AX1" t="str">
            <v>10VL1800</v>
          </cell>
          <cell r="AY1" t="str">
            <v>10VL1900</v>
          </cell>
          <cell r="AZ1" t="str">
            <v>10VL2000</v>
          </cell>
          <cell r="BA1" t="str">
            <v>10VL2100</v>
          </cell>
          <cell r="BB1" t="str">
            <v>10VL2200</v>
          </cell>
          <cell r="BC1" t="str">
            <v>10VL2300</v>
          </cell>
          <cell r="BD1" t="str">
            <v>10VL2400</v>
          </cell>
          <cell r="BE1" t="str">
            <v>20VL1400</v>
          </cell>
          <cell r="BF1" t="str">
            <v>20VL1500</v>
          </cell>
          <cell r="BG1" t="str">
            <v>20VL1600</v>
          </cell>
          <cell r="BH1" t="str">
            <v>20VL1700</v>
          </cell>
          <cell r="BI1" t="str">
            <v>20VL1800</v>
          </cell>
          <cell r="BJ1" t="str">
            <v>20VL1900</v>
          </cell>
          <cell r="BK1" t="str">
            <v>20VL2000</v>
          </cell>
          <cell r="BL1" t="str">
            <v>20VL2100</v>
          </cell>
          <cell r="BM1" t="str">
            <v>20VL2200</v>
          </cell>
          <cell r="BN1" t="str">
            <v>20VL2300</v>
          </cell>
          <cell r="BO1" t="str">
            <v>20VL2400</v>
          </cell>
          <cell r="BP1" t="str">
            <v>21VL1400</v>
          </cell>
          <cell r="BQ1" t="str">
            <v>21VL1500</v>
          </cell>
          <cell r="BR1" t="str">
            <v>21VL1600</v>
          </cell>
          <cell r="BS1" t="str">
            <v>21VL1700</v>
          </cell>
          <cell r="BT1" t="str">
            <v>21VL1800</v>
          </cell>
          <cell r="BU1" t="str">
            <v>21VL1900</v>
          </cell>
          <cell r="BV1" t="str">
            <v>21VL2000</v>
          </cell>
          <cell r="BW1" t="str">
            <v>21VL2100</v>
          </cell>
          <cell r="BX1" t="str">
            <v>21VL2200</v>
          </cell>
          <cell r="BY1" t="str">
            <v>21VL2300</v>
          </cell>
          <cell r="BZ1" t="str">
            <v>21VL2400</v>
          </cell>
          <cell r="CA1" t="str">
            <v>22VL1400</v>
          </cell>
          <cell r="CB1" t="str">
            <v>22VL1500</v>
          </cell>
          <cell r="CC1" t="str">
            <v>22VL1600</v>
          </cell>
          <cell r="CD1" t="str">
            <v>22VL1700</v>
          </cell>
          <cell r="CE1" t="str">
            <v>22VL1800</v>
          </cell>
          <cell r="CF1" t="str">
            <v>22VL1900</v>
          </cell>
          <cell r="CG1" t="str">
            <v>22VL2000</v>
          </cell>
          <cell r="CH1" t="str">
            <v>22VL2100</v>
          </cell>
          <cell r="CI1" t="str">
            <v>22VL2200</v>
          </cell>
          <cell r="CJ1" t="str">
            <v>22VL2300</v>
          </cell>
          <cell r="CK1" t="str">
            <v>22VL2400</v>
          </cell>
        </row>
        <row r="2">
          <cell r="B2" t="str">
            <v>10VP</v>
          </cell>
          <cell r="C2" t="str">
            <v>10VP</v>
          </cell>
          <cell r="D2" t="str">
            <v>10VP</v>
          </cell>
          <cell r="E2" t="str">
            <v>10VP</v>
          </cell>
          <cell r="F2" t="str">
            <v>10VP</v>
          </cell>
          <cell r="G2" t="str">
            <v>10VP</v>
          </cell>
          <cell r="H2" t="str">
            <v>10VP</v>
          </cell>
          <cell r="I2" t="str">
            <v>10VP</v>
          </cell>
          <cell r="J2" t="str">
            <v>10VP</v>
          </cell>
          <cell r="K2" t="str">
            <v>10VP</v>
          </cell>
          <cell r="L2" t="str">
            <v>10VP</v>
          </cell>
          <cell r="M2" t="str">
            <v>20VP</v>
          </cell>
          <cell r="N2" t="str">
            <v>20VP</v>
          </cell>
          <cell r="O2" t="str">
            <v>20VP</v>
          </cell>
          <cell r="P2" t="str">
            <v>20VP</v>
          </cell>
          <cell r="Q2" t="str">
            <v>20VP</v>
          </cell>
          <cell r="R2" t="str">
            <v>20VP</v>
          </cell>
          <cell r="S2" t="str">
            <v>20VP</v>
          </cell>
          <cell r="T2" t="str">
            <v>20VP</v>
          </cell>
          <cell r="U2" t="str">
            <v>20VP</v>
          </cell>
          <cell r="V2" t="str">
            <v>20VP</v>
          </cell>
          <cell r="W2" t="str">
            <v>20VP</v>
          </cell>
          <cell r="X2" t="str">
            <v>21VP</v>
          </cell>
          <cell r="Y2" t="str">
            <v>21VP</v>
          </cell>
          <cell r="Z2" t="str">
            <v>21VP</v>
          </cell>
          <cell r="AA2" t="str">
            <v>21VP</v>
          </cell>
          <cell r="AB2" t="str">
            <v>21VP</v>
          </cell>
          <cell r="AC2" t="str">
            <v>21VP</v>
          </cell>
          <cell r="AD2" t="str">
            <v>21VP</v>
          </cell>
          <cell r="AE2" t="str">
            <v>21VP</v>
          </cell>
          <cell r="AF2" t="str">
            <v>21VP</v>
          </cell>
          <cell r="AG2" t="str">
            <v>21VP</v>
          </cell>
          <cell r="AH2" t="str">
            <v>21VP</v>
          </cell>
          <cell r="AI2" t="str">
            <v>22VP</v>
          </cell>
          <cell r="AJ2" t="str">
            <v>22VP</v>
          </cell>
          <cell r="AK2" t="str">
            <v>22VP</v>
          </cell>
          <cell r="AL2" t="str">
            <v>22VP</v>
          </cell>
          <cell r="AM2" t="str">
            <v>22VP</v>
          </cell>
          <cell r="AN2" t="str">
            <v>22VP</v>
          </cell>
          <cell r="AO2" t="str">
            <v>22VP</v>
          </cell>
          <cell r="AP2" t="str">
            <v>22VP</v>
          </cell>
          <cell r="AQ2" t="str">
            <v>22VP</v>
          </cell>
          <cell r="AR2" t="str">
            <v>22VP</v>
          </cell>
          <cell r="AS2" t="str">
            <v>22VP</v>
          </cell>
          <cell r="AT2" t="str">
            <v>10VL</v>
          </cell>
          <cell r="AU2" t="str">
            <v>10VL</v>
          </cell>
          <cell r="AV2" t="str">
            <v>10VL</v>
          </cell>
          <cell r="AW2" t="str">
            <v>10VL</v>
          </cell>
          <cell r="AX2" t="str">
            <v>10VL</v>
          </cell>
          <cell r="AY2" t="str">
            <v>10VL</v>
          </cell>
          <cell r="AZ2" t="str">
            <v>10VL</v>
          </cell>
          <cell r="BA2" t="str">
            <v>10VL</v>
          </cell>
          <cell r="BB2" t="str">
            <v>10VL</v>
          </cell>
          <cell r="BC2" t="str">
            <v>10VL</v>
          </cell>
          <cell r="BD2" t="str">
            <v>10VL</v>
          </cell>
          <cell r="BE2" t="str">
            <v>20VL</v>
          </cell>
          <cell r="BF2" t="str">
            <v>20VL</v>
          </cell>
          <cell r="BG2" t="str">
            <v>20VL</v>
          </cell>
          <cell r="BH2" t="str">
            <v>20VL</v>
          </cell>
          <cell r="BI2" t="str">
            <v>20VL</v>
          </cell>
          <cell r="BJ2" t="str">
            <v>20VL</v>
          </cell>
          <cell r="BK2" t="str">
            <v>20VL</v>
          </cell>
          <cell r="BL2" t="str">
            <v>20VL</v>
          </cell>
          <cell r="BM2" t="str">
            <v>20VL</v>
          </cell>
          <cell r="BN2" t="str">
            <v>20VL</v>
          </cell>
          <cell r="BO2" t="str">
            <v>20VL</v>
          </cell>
          <cell r="BP2" t="str">
            <v>21VL</v>
          </cell>
          <cell r="BQ2" t="str">
            <v>21VL</v>
          </cell>
          <cell r="BR2" t="str">
            <v>21VL</v>
          </cell>
          <cell r="BS2" t="str">
            <v>21VL</v>
          </cell>
          <cell r="BT2" t="str">
            <v>21VL</v>
          </cell>
          <cell r="BU2" t="str">
            <v>21VL</v>
          </cell>
          <cell r="BV2" t="str">
            <v>21VL</v>
          </cell>
          <cell r="BW2" t="str">
            <v>21VL</v>
          </cell>
          <cell r="BX2" t="str">
            <v>21VL</v>
          </cell>
          <cell r="BY2" t="str">
            <v>21VL</v>
          </cell>
          <cell r="BZ2" t="str">
            <v>21VL</v>
          </cell>
          <cell r="CA2" t="str">
            <v>22VL</v>
          </cell>
          <cell r="CB2" t="str">
            <v>22VL</v>
          </cell>
          <cell r="CC2" t="str">
            <v>22VL</v>
          </cell>
          <cell r="CD2" t="str">
            <v>22VL</v>
          </cell>
          <cell r="CE2" t="str">
            <v>22VL</v>
          </cell>
          <cell r="CF2" t="str">
            <v>22VL</v>
          </cell>
          <cell r="CG2" t="str">
            <v>22VL</v>
          </cell>
          <cell r="CH2" t="str">
            <v>22VL</v>
          </cell>
          <cell r="CI2" t="str">
            <v>22VL</v>
          </cell>
          <cell r="CJ2" t="str">
            <v>22VL</v>
          </cell>
          <cell r="CK2" t="str">
            <v>22VL</v>
          </cell>
        </row>
        <row r="3">
          <cell r="B3" t="str">
            <v>Profilata verticale 10</v>
          </cell>
          <cell r="C3" t="str">
            <v>Profilata verticale 10</v>
          </cell>
          <cell r="D3" t="str">
            <v>Profilata verticale 10</v>
          </cell>
          <cell r="E3" t="str">
            <v>Profilata verticale 10</v>
          </cell>
          <cell r="F3" t="str">
            <v>Profilata verticale 10</v>
          </cell>
          <cell r="G3" t="str">
            <v>Profilata verticale 10</v>
          </cell>
          <cell r="H3" t="str">
            <v>Profilata verticale 10</v>
          </cell>
          <cell r="I3" t="str">
            <v>Profilata verticale 10</v>
          </cell>
          <cell r="J3" t="str">
            <v>Profilata verticale 10</v>
          </cell>
          <cell r="K3" t="str">
            <v>Profilata verticale 10</v>
          </cell>
          <cell r="L3" t="str">
            <v>Profilata verticale 10</v>
          </cell>
          <cell r="M3" t="str">
            <v>Profilata verticale 20</v>
          </cell>
          <cell r="N3" t="str">
            <v>Profilata verticale 20</v>
          </cell>
          <cell r="O3" t="str">
            <v>Profilata verticale 20</v>
          </cell>
          <cell r="P3" t="str">
            <v>Profilata verticale 20</v>
          </cell>
          <cell r="Q3" t="str">
            <v>Profilata verticale 20</v>
          </cell>
          <cell r="R3" t="str">
            <v>Profilata verticale 20</v>
          </cell>
          <cell r="S3" t="str">
            <v>Profilata verticale 20</v>
          </cell>
          <cell r="T3" t="str">
            <v>Profilata verticale 20</v>
          </cell>
          <cell r="U3" t="str">
            <v>Profilata verticale 20</v>
          </cell>
          <cell r="V3" t="str">
            <v>Profilata verticale 20</v>
          </cell>
          <cell r="W3" t="str">
            <v>Profilata verticale 20</v>
          </cell>
          <cell r="X3" t="str">
            <v>Profilata verticale 21</v>
          </cell>
          <cell r="Y3" t="str">
            <v>Profilata verticale 21</v>
          </cell>
          <cell r="Z3" t="str">
            <v>Profilata verticale 21</v>
          </cell>
          <cell r="AA3" t="str">
            <v>Profilata verticale 21</v>
          </cell>
          <cell r="AB3" t="str">
            <v>Profilata verticale 21</v>
          </cell>
          <cell r="AC3" t="str">
            <v>Profilata verticale 21</v>
          </cell>
          <cell r="AD3" t="str">
            <v>Profilata verticale 21</v>
          </cell>
          <cell r="AE3" t="str">
            <v>Profilata verticale 21</v>
          </cell>
          <cell r="AF3" t="str">
            <v>Profilata verticale 21</v>
          </cell>
          <cell r="AG3" t="str">
            <v>Profilata verticale 21</v>
          </cell>
          <cell r="AH3" t="str">
            <v>Profilata verticale 21</v>
          </cell>
          <cell r="AI3" t="str">
            <v>Profilata verticale 22</v>
          </cell>
          <cell r="AJ3" t="str">
            <v>Profilata verticale 22</v>
          </cell>
          <cell r="AK3" t="str">
            <v>Profilata verticale 22</v>
          </cell>
          <cell r="AL3" t="str">
            <v>Profilata verticale 22</v>
          </cell>
          <cell r="AM3" t="str">
            <v>Profilata verticale 22</v>
          </cell>
          <cell r="AN3" t="str">
            <v>Profilata verticale 22</v>
          </cell>
          <cell r="AO3" t="str">
            <v>Profilata verticale 22</v>
          </cell>
          <cell r="AP3" t="str">
            <v>Profilata verticale 22</v>
          </cell>
          <cell r="AQ3" t="str">
            <v>Profilata verticale 22</v>
          </cell>
          <cell r="AR3" t="str">
            <v>Profilata verticale 22</v>
          </cell>
          <cell r="AS3" t="str">
            <v>Profilata verticale 22</v>
          </cell>
          <cell r="AT3" t="str">
            <v>Linear Verticale 10</v>
          </cell>
          <cell r="AU3" t="str">
            <v>Linear Verticale 10</v>
          </cell>
          <cell r="AV3" t="str">
            <v>Linear Verticale 10</v>
          </cell>
          <cell r="AW3" t="str">
            <v>Linear Verticale 10</v>
          </cell>
          <cell r="AX3" t="str">
            <v>Linear Verticale 10</v>
          </cell>
          <cell r="AY3" t="str">
            <v>Linear Verticale 10</v>
          </cell>
          <cell r="AZ3" t="str">
            <v>Linear Verticale 10</v>
          </cell>
          <cell r="BA3" t="str">
            <v>Linear Verticale 10</v>
          </cell>
          <cell r="BB3" t="str">
            <v>Linear Verticale 10</v>
          </cell>
          <cell r="BC3" t="str">
            <v>Linear Verticale 10</v>
          </cell>
          <cell r="BD3" t="str">
            <v>Linear Verticale 10</v>
          </cell>
          <cell r="BE3" t="str">
            <v>Linear Verticale 20</v>
          </cell>
          <cell r="BF3" t="str">
            <v>Linear Verticale 20</v>
          </cell>
          <cell r="BG3" t="str">
            <v>Linear Verticale 20</v>
          </cell>
          <cell r="BH3" t="str">
            <v>Linear Verticale 20</v>
          </cell>
          <cell r="BI3" t="str">
            <v>Linear Verticale 20</v>
          </cell>
          <cell r="BJ3" t="str">
            <v>Linear Verticale 20</v>
          </cell>
          <cell r="BK3" t="str">
            <v>Linear Verticale 20</v>
          </cell>
          <cell r="BL3" t="str">
            <v>Linear Verticale 20</v>
          </cell>
          <cell r="BM3" t="str">
            <v>Linear Verticale 20</v>
          </cell>
          <cell r="BN3" t="str">
            <v>Linear Verticale 20</v>
          </cell>
          <cell r="BO3" t="str">
            <v>Linear Verticale 20</v>
          </cell>
          <cell r="BP3" t="str">
            <v>Linear Verticale 21</v>
          </cell>
          <cell r="BQ3" t="str">
            <v>Linear Verticale 21</v>
          </cell>
          <cell r="BR3" t="str">
            <v>Linear Verticale 21</v>
          </cell>
          <cell r="BS3" t="str">
            <v>Linear Verticale 21</v>
          </cell>
          <cell r="BT3" t="str">
            <v>Linear Verticale 21</v>
          </cell>
          <cell r="BU3" t="str">
            <v>Linear Verticale 21</v>
          </cell>
          <cell r="BV3" t="str">
            <v>Linear Verticale 21</v>
          </cell>
          <cell r="BW3" t="str">
            <v>Linear Verticale 21</v>
          </cell>
          <cell r="BX3" t="str">
            <v>Linear Verticale 21</v>
          </cell>
          <cell r="BY3" t="str">
            <v>Linear Verticale 21</v>
          </cell>
          <cell r="BZ3" t="str">
            <v>Linear Verticale 21</v>
          </cell>
          <cell r="CA3" t="str">
            <v>Linear Verticale 22</v>
          </cell>
          <cell r="CB3" t="str">
            <v>Linear Verticale 22</v>
          </cell>
          <cell r="CC3" t="str">
            <v>Linear Verticale 22</v>
          </cell>
          <cell r="CD3" t="str">
            <v>Linear Verticale 22</v>
          </cell>
          <cell r="CE3" t="str">
            <v>Linear Verticale 22</v>
          </cell>
          <cell r="CF3" t="str">
            <v>Linear Verticale 22</v>
          </cell>
          <cell r="CG3" t="str">
            <v>Linear Verticale 22</v>
          </cell>
          <cell r="CH3" t="str">
            <v>Linear Verticale 22</v>
          </cell>
          <cell r="CI3" t="str">
            <v>Linear Verticale 22</v>
          </cell>
          <cell r="CJ3" t="str">
            <v>Linear Verticale 22</v>
          </cell>
          <cell r="CK3" t="str">
            <v>Linear Verticale 22</v>
          </cell>
        </row>
        <row r="4">
          <cell r="B4" t="str">
            <v>ENE/MRT.RES.00012a</v>
          </cell>
          <cell r="C4" t="str">
            <v>ENE/MRT.RES.00012a</v>
          </cell>
          <cell r="D4" t="str">
            <v>ENE/MRT.RES.00012a</v>
          </cell>
          <cell r="E4" t="str">
            <v>ENE/MRT.RES.00012a</v>
          </cell>
          <cell r="F4" t="str">
            <v>ENE/MRT.RES.00012a</v>
          </cell>
          <cell r="G4" t="str">
            <v>ENE/MRT.RES.00012a</v>
          </cell>
          <cell r="H4" t="str">
            <v>ENE/MRT.RES.00012a</v>
          </cell>
          <cell r="I4" t="str">
            <v>ENE/MRT.RES.00012a</v>
          </cell>
          <cell r="J4" t="str">
            <v>ENE/MRT.RES.15025</v>
          </cell>
          <cell r="K4" t="str">
            <v>ENE/MRT.RES.00012a</v>
          </cell>
          <cell r="L4" t="str">
            <v>ENE/MRT.RES.15025</v>
          </cell>
          <cell r="M4" t="str">
            <v>ENE/MRT.RES.00012c</v>
          </cell>
          <cell r="N4" t="str">
            <v>ENE/MRT.RES.00012c</v>
          </cell>
          <cell r="O4" t="str">
            <v>ENE/MRT.RES.00012c</v>
          </cell>
          <cell r="P4" t="str">
            <v>ENE/MRT.RES.00012c</v>
          </cell>
          <cell r="Q4" t="str">
            <v>ENE/MRT.RES.00012c</v>
          </cell>
          <cell r="R4" t="str">
            <v>ENE/MRT.RES.00012c</v>
          </cell>
          <cell r="S4" t="str">
            <v>ENE/MRT.RES.00012c</v>
          </cell>
          <cell r="T4" t="str">
            <v>ENE/MRT.RES.00012c</v>
          </cell>
          <cell r="U4" t="str">
            <v>ENE/MRT.RES.15026</v>
          </cell>
          <cell r="V4" t="str">
            <v>ENE/MRT.RES.00012c</v>
          </cell>
          <cell r="W4" t="str">
            <v>ENE/MRT.RES.15026</v>
          </cell>
          <cell r="X4" t="str">
            <v>ENE/MRT.RES.00012d</v>
          </cell>
          <cell r="Y4" t="str">
            <v>ENE/MRT.RES.00012d</v>
          </cell>
          <cell r="Z4" t="str">
            <v>ENE/MRT.RES.00012d</v>
          </cell>
          <cell r="AA4" t="str">
            <v>ENE/MRT.RES.00012d</v>
          </cell>
          <cell r="AB4" t="str">
            <v>ENE/MRT.RES.00012d</v>
          </cell>
          <cell r="AC4" t="str">
            <v>ENE/MRT.RES.00012d</v>
          </cell>
          <cell r="AD4" t="str">
            <v>ENE/MRT.RES.00012d</v>
          </cell>
          <cell r="AE4" t="str">
            <v>ENE/MRT.RES.00012d</v>
          </cell>
          <cell r="AF4" t="str">
            <v>ENE/MRT.RES.15027</v>
          </cell>
          <cell r="AG4" t="str">
            <v>ENE/MRT.RES.00012d</v>
          </cell>
          <cell r="AH4" t="str">
            <v>ENE/MRT.RES.15027</v>
          </cell>
          <cell r="AI4" t="str">
            <v>ENE/MRT.RES.15019</v>
          </cell>
          <cell r="AJ4" t="str">
            <v>ENE/MRT.RES.15019</v>
          </cell>
          <cell r="AK4" t="str">
            <v>ENE/MRT.RES.15019</v>
          </cell>
          <cell r="AL4" t="str">
            <v>ENE/MRT.RES.15019</v>
          </cell>
          <cell r="AM4" t="str">
            <v>ENE/MRT.RES.15019</v>
          </cell>
          <cell r="AN4" t="str">
            <v>ENE/MRT.RES.15019</v>
          </cell>
          <cell r="AO4" t="str">
            <v>ENE/MRT.RES.15019</v>
          </cell>
          <cell r="AP4" t="str">
            <v>ENE/MRT.RES.15019</v>
          </cell>
          <cell r="AQ4" t="str">
            <v>ENE/MRT.RES.15019</v>
          </cell>
          <cell r="AR4" t="str">
            <v>ENE/MRT.RES.15019</v>
          </cell>
          <cell r="AS4" t="str">
            <v>ENE/MRT.RES.15019</v>
          </cell>
          <cell r="AT4" t="str">
            <v>ENE/MRT.RES.00015a</v>
          </cell>
          <cell r="AU4" t="str">
            <v>ENE/MRT.RES.00015a</v>
          </cell>
          <cell r="AV4" t="str">
            <v>ENE/MRT.RES.00015a</v>
          </cell>
          <cell r="AW4" t="str">
            <v>ENE/MRT.RES.00015a</v>
          </cell>
          <cell r="AX4" t="str">
            <v>ENE/MRT.RES.00015a</v>
          </cell>
          <cell r="AY4" t="str">
            <v>ENE/MRT.RES.00015a</v>
          </cell>
          <cell r="AZ4" t="str">
            <v>ENE/MRT.RES.00015a</v>
          </cell>
          <cell r="BA4" t="str">
            <v>ENE/MRT.RES.00015a</v>
          </cell>
          <cell r="BB4" t="str">
            <v>ENE/MRT.RES.15021</v>
          </cell>
          <cell r="BC4" t="str">
            <v>ENE/MRT.RES.00015a</v>
          </cell>
          <cell r="BD4" t="str">
            <v>ENE/MRT.RES.15021</v>
          </cell>
          <cell r="BE4" t="str">
            <v>ENE/MRT.RES.00015b</v>
          </cell>
          <cell r="BF4" t="str">
            <v>ENE/MRT.RES.00015b</v>
          </cell>
          <cell r="BG4" t="str">
            <v>ENE/MRT.RES.00015b</v>
          </cell>
          <cell r="BH4" t="str">
            <v>ENE/MRT.RES.00015b</v>
          </cell>
          <cell r="BI4" t="str">
            <v>ENE/MRT.RES.00015b</v>
          </cell>
          <cell r="BJ4" t="str">
            <v>ENE/MRT.RES.00015b</v>
          </cell>
          <cell r="BK4" t="str">
            <v>ENE/MRT.RES.00015b</v>
          </cell>
          <cell r="BL4" t="str">
            <v>ENE/MRT.RES.00015b</v>
          </cell>
          <cell r="BM4" t="str">
            <v>ENE/MRT.RES.15022</v>
          </cell>
          <cell r="BN4" t="str">
            <v>ENE/MRT.RES.00015b</v>
          </cell>
          <cell r="BO4" t="str">
            <v>ENE/MRT.RES.15022</v>
          </cell>
          <cell r="BP4" t="str">
            <v>ENE/MRT.RES.00015c</v>
          </cell>
          <cell r="BQ4" t="str">
            <v>ENE/MRT.RES.00015c</v>
          </cell>
          <cell r="BR4" t="str">
            <v>ENE/MRT.RES.00015c</v>
          </cell>
          <cell r="BS4" t="str">
            <v>ENE/MRT.RES.00015c</v>
          </cell>
          <cell r="BT4" t="str">
            <v>ENE/MRT.RES.00015c</v>
          </cell>
          <cell r="BU4" t="str">
            <v>ENE/MRT.RES.00015c</v>
          </cell>
          <cell r="BV4" t="str">
            <v>ENE/MRT.RES.00015c</v>
          </cell>
          <cell r="BW4" t="str">
            <v>ENE/MRT.RES.00015c</v>
          </cell>
          <cell r="BX4" t="str">
            <v>ENE/MRT.RES.15023</v>
          </cell>
          <cell r="BY4" t="str">
            <v>ENE/MRT.RES.00015c</v>
          </cell>
          <cell r="BZ4" t="str">
            <v>ENE/MRT.RES.15023</v>
          </cell>
          <cell r="CA4" t="str">
            <v>ENE/MRT.RES.15020</v>
          </cell>
          <cell r="CB4" t="str">
            <v>ENE/MRT.RES.15020</v>
          </cell>
          <cell r="CC4" t="str">
            <v>ENE/MRT.RES.15020</v>
          </cell>
          <cell r="CD4" t="str">
            <v>ENE/MRT.RES.15020</v>
          </cell>
          <cell r="CE4" t="str">
            <v>ENE/MRT.RES.15020</v>
          </cell>
          <cell r="CF4" t="str">
            <v>ENE/MRT.RES.15020</v>
          </cell>
          <cell r="CG4" t="str">
            <v>ENE/MRT.RES.15020</v>
          </cell>
          <cell r="CH4" t="str">
            <v>ENE/MRT.RES.15020</v>
          </cell>
          <cell r="CI4" t="str">
            <v>ENE/MRT.RES.15020</v>
          </cell>
          <cell r="CJ4" t="str">
            <v>ENE/MRT.RES.15020</v>
          </cell>
          <cell r="CK4" t="str">
            <v>ENE/MRT.RES.15020</v>
          </cell>
        </row>
        <row r="5">
          <cell r="B5">
            <v>1400</v>
          </cell>
          <cell r="C5">
            <v>1500</v>
          </cell>
          <cell r="D5">
            <v>1600</v>
          </cell>
          <cell r="E5">
            <v>1700</v>
          </cell>
          <cell r="F5">
            <v>1800</v>
          </cell>
          <cell r="G5">
            <v>1900</v>
          </cell>
          <cell r="H5">
            <v>2000</v>
          </cell>
          <cell r="I5">
            <v>2100</v>
          </cell>
          <cell r="J5">
            <v>2200</v>
          </cell>
          <cell r="K5">
            <v>2300</v>
          </cell>
          <cell r="L5">
            <v>2400</v>
          </cell>
          <cell r="M5">
            <v>1400</v>
          </cell>
          <cell r="N5">
            <v>1500</v>
          </cell>
          <cell r="O5">
            <v>1600</v>
          </cell>
          <cell r="P5">
            <v>1700</v>
          </cell>
          <cell r="Q5">
            <v>1800</v>
          </cell>
          <cell r="R5">
            <v>1900</v>
          </cell>
          <cell r="S5">
            <v>2000</v>
          </cell>
          <cell r="T5">
            <v>2100</v>
          </cell>
          <cell r="U5">
            <v>2200</v>
          </cell>
          <cell r="V5">
            <v>2300</v>
          </cell>
          <cell r="W5">
            <v>2400</v>
          </cell>
          <cell r="X5">
            <v>1400</v>
          </cell>
          <cell r="Y5">
            <v>1500</v>
          </cell>
          <cell r="Z5">
            <v>1600</v>
          </cell>
          <cell r="AA5">
            <v>1700</v>
          </cell>
          <cell r="AB5">
            <v>1800</v>
          </cell>
          <cell r="AC5">
            <v>1900</v>
          </cell>
          <cell r="AD5">
            <v>2000</v>
          </cell>
          <cell r="AE5">
            <v>2100</v>
          </cell>
          <cell r="AF5">
            <v>2200</v>
          </cell>
          <cell r="AG5">
            <v>2300</v>
          </cell>
          <cell r="AH5">
            <v>2400</v>
          </cell>
          <cell r="AI5">
            <v>1400</v>
          </cell>
          <cell r="AJ5">
            <v>1500</v>
          </cell>
          <cell r="AK5">
            <v>1600</v>
          </cell>
          <cell r="AL5">
            <v>1700</v>
          </cell>
          <cell r="AM5">
            <v>1800</v>
          </cell>
          <cell r="AN5">
            <v>1900</v>
          </cell>
          <cell r="AO5">
            <v>2000</v>
          </cell>
          <cell r="AP5">
            <v>2100</v>
          </cell>
          <cell r="AQ5">
            <v>2200</v>
          </cell>
          <cell r="AR5">
            <v>2300</v>
          </cell>
          <cell r="AS5">
            <v>2400</v>
          </cell>
          <cell r="AT5">
            <v>1400</v>
          </cell>
          <cell r="AU5">
            <v>1500</v>
          </cell>
          <cell r="AV5">
            <v>1600</v>
          </cell>
          <cell r="AW5">
            <v>1700</v>
          </cell>
          <cell r="AX5">
            <v>1800</v>
          </cell>
          <cell r="AY5">
            <v>1900</v>
          </cell>
          <cell r="AZ5">
            <v>2000</v>
          </cell>
          <cell r="BA5">
            <v>2100</v>
          </cell>
          <cell r="BB5">
            <v>2200</v>
          </cell>
          <cell r="BC5">
            <v>2300</v>
          </cell>
          <cell r="BD5">
            <v>2400</v>
          </cell>
          <cell r="BE5">
            <v>1400</v>
          </cell>
          <cell r="BF5">
            <v>1500</v>
          </cell>
          <cell r="BG5">
            <v>1600</v>
          </cell>
          <cell r="BH5">
            <v>1700</v>
          </cell>
          <cell r="BI5">
            <v>1800</v>
          </cell>
          <cell r="BJ5">
            <v>1900</v>
          </cell>
          <cell r="BK5">
            <v>2000</v>
          </cell>
          <cell r="BL5">
            <v>2100</v>
          </cell>
          <cell r="BM5">
            <v>2200</v>
          </cell>
          <cell r="BN5">
            <v>2300</v>
          </cell>
          <cell r="BO5">
            <v>2400</v>
          </cell>
          <cell r="BP5">
            <v>1400</v>
          </cell>
          <cell r="BQ5">
            <v>1500</v>
          </cell>
          <cell r="BR5">
            <v>1600</v>
          </cell>
          <cell r="BS5">
            <v>1700</v>
          </cell>
          <cell r="BT5">
            <v>1800</v>
          </cell>
          <cell r="BU5">
            <v>1900</v>
          </cell>
          <cell r="BV5">
            <v>2000</v>
          </cell>
          <cell r="BW5">
            <v>2100</v>
          </cell>
          <cell r="BX5">
            <v>2200</v>
          </cell>
          <cell r="BY5">
            <v>2300</v>
          </cell>
          <cell r="BZ5">
            <v>2400</v>
          </cell>
          <cell r="CA5">
            <v>1400</v>
          </cell>
          <cell r="CB5">
            <v>1500</v>
          </cell>
          <cell r="CC5">
            <v>1600</v>
          </cell>
          <cell r="CD5">
            <v>1700</v>
          </cell>
          <cell r="CE5">
            <v>1800</v>
          </cell>
          <cell r="CF5">
            <v>1900</v>
          </cell>
          <cell r="CG5">
            <v>2000</v>
          </cell>
          <cell r="CH5">
            <v>2100</v>
          </cell>
          <cell r="CI5">
            <v>2200</v>
          </cell>
          <cell r="CJ5">
            <v>2300</v>
          </cell>
          <cell r="CK5">
            <v>2400</v>
          </cell>
        </row>
        <row r="6">
          <cell r="B6">
            <v>47</v>
          </cell>
          <cell r="C6">
            <v>0</v>
          </cell>
          <cell r="D6">
            <v>52.54</v>
          </cell>
          <cell r="E6">
            <v>0</v>
          </cell>
          <cell r="F6">
            <v>58.62</v>
          </cell>
          <cell r="G6">
            <v>0</v>
          </cell>
          <cell r="H6">
            <v>65.17</v>
          </cell>
          <cell r="I6">
            <v>0</v>
          </cell>
          <cell r="J6">
            <v>72.400000000000006</v>
          </cell>
          <cell r="K6">
            <v>76.19</v>
          </cell>
          <cell r="L6">
            <v>80.2</v>
          </cell>
          <cell r="M6">
            <v>72.069999999999993</v>
          </cell>
          <cell r="N6">
            <v>0</v>
          </cell>
          <cell r="O6">
            <v>81.13</v>
          </cell>
          <cell r="P6">
            <v>0</v>
          </cell>
          <cell r="Q6">
            <v>90</v>
          </cell>
          <cell r="R6">
            <v>0</v>
          </cell>
          <cell r="S6">
            <v>98.67</v>
          </cell>
          <cell r="T6">
            <v>0</v>
          </cell>
          <cell r="U6">
            <v>107.2</v>
          </cell>
          <cell r="V6">
            <v>111.36</v>
          </cell>
          <cell r="W6">
            <v>115.5</v>
          </cell>
          <cell r="X6">
            <v>89.15</v>
          </cell>
          <cell r="Y6">
            <v>0</v>
          </cell>
          <cell r="Z6">
            <v>98.03</v>
          </cell>
          <cell r="AA6">
            <v>0</v>
          </cell>
          <cell r="AB6">
            <v>106.74</v>
          </cell>
          <cell r="AC6">
            <v>0</v>
          </cell>
          <cell r="AD6">
            <v>115.33</v>
          </cell>
          <cell r="AE6">
            <v>0</v>
          </cell>
          <cell r="AF6">
            <v>123.8</v>
          </cell>
          <cell r="AG6">
            <v>128.08000000000001</v>
          </cell>
          <cell r="AH6">
            <v>132.30000000000001</v>
          </cell>
          <cell r="AI6">
            <v>109.1</v>
          </cell>
          <cell r="AJ6">
            <v>113.9</v>
          </cell>
          <cell r="AK6">
            <v>118.8</v>
          </cell>
          <cell r="AL6">
            <v>124</v>
          </cell>
          <cell r="AM6">
            <v>129.30000000000001</v>
          </cell>
          <cell r="AN6">
            <v>134.9</v>
          </cell>
          <cell r="AO6">
            <v>140.6</v>
          </cell>
          <cell r="AP6">
            <v>146.6</v>
          </cell>
          <cell r="AQ6">
            <v>152.80000000000001</v>
          </cell>
          <cell r="AR6">
            <v>159.19999999999999</v>
          </cell>
          <cell r="AS6">
            <v>165.9</v>
          </cell>
          <cell r="AT6">
            <v>42.33</v>
          </cell>
          <cell r="AU6">
            <v>0</v>
          </cell>
          <cell r="AV6">
            <v>46.15</v>
          </cell>
          <cell r="AW6">
            <v>0</v>
          </cell>
          <cell r="AX6">
            <v>50.78</v>
          </cell>
          <cell r="AY6">
            <v>0</v>
          </cell>
          <cell r="AZ6">
            <v>56.18</v>
          </cell>
          <cell r="BA6">
            <v>0</v>
          </cell>
          <cell r="BB6">
            <v>62.5</v>
          </cell>
          <cell r="BC6">
            <v>66.08</v>
          </cell>
          <cell r="BD6">
            <v>69.900000000000006</v>
          </cell>
          <cell r="BE6">
            <v>63.99</v>
          </cell>
          <cell r="BF6">
            <v>0</v>
          </cell>
          <cell r="BG6">
            <v>72.06</v>
          </cell>
          <cell r="BH6">
            <v>0</v>
          </cell>
          <cell r="BI6">
            <v>80.73</v>
          </cell>
          <cell r="BJ6">
            <v>0</v>
          </cell>
          <cell r="BK6">
            <v>89.95</v>
          </cell>
          <cell r="BL6">
            <v>0</v>
          </cell>
          <cell r="BM6">
            <v>99.9</v>
          </cell>
          <cell r="BN6">
            <v>105.19</v>
          </cell>
          <cell r="BO6">
            <v>110.6</v>
          </cell>
          <cell r="BP6">
            <v>82.02</v>
          </cell>
          <cell r="BQ6">
            <v>0</v>
          </cell>
          <cell r="BR6">
            <v>89.92</v>
          </cell>
          <cell r="BS6">
            <v>0</v>
          </cell>
          <cell r="BT6">
            <v>97.51</v>
          </cell>
          <cell r="BU6">
            <v>0</v>
          </cell>
          <cell r="BV6">
            <v>104.85</v>
          </cell>
          <cell r="BW6">
            <v>0</v>
          </cell>
          <cell r="BX6">
            <v>112</v>
          </cell>
          <cell r="BY6">
            <v>115</v>
          </cell>
          <cell r="BZ6">
            <v>118.9</v>
          </cell>
          <cell r="CA6">
            <v>105.9</v>
          </cell>
          <cell r="CB6">
            <v>111.5</v>
          </cell>
          <cell r="CC6">
            <v>117</v>
          </cell>
          <cell r="CD6">
            <v>122.3</v>
          </cell>
          <cell r="CE6">
            <v>127.6</v>
          </cell>
          <cell r="CF6">
            <v>132.69999999999999</v>
          </cell>
          <cell r="CG6">
            <v>137.69999999999999</v>
          </cell>
          <cell r="CH6">
            <v>142.6</v>
          </cell>
          <cell r="CI6">
            <v>147.4</v>
          </cell>
          <cell r="CJ6">
            <v>152.1</v>
          </cell>
          <cell r="CK6">
            <v>156.69999999999999</v>
          </cell>
        </row>
        <row r="7">
          <cell r="B7">
            <v>1.36303</v>
          </cell>
          <cell r="C7">
            <v>0</v>
          </cell>
          <cell r="D7">
            <v>1.34935</v>
          </cell>
          <cell r="E7">
            <v>0</v>
          </cell>
          <cell r="F7">
            <v>1.3356600000000001</v>
          </cell>
          <cell r="G7">
            <v>0</v>
          </cell>
          <cell r="H7">
            <v>1.351</v>
          </cell>
          <cell r="I7">
            <v>0</v>
          </cell>
          <cell r="J7">
            <v>1.3663400000000001</v>
          </cell>
          <cell r="K7">
            <v>1.37401</v>
          </cell>
          <cell r="L7">
            <v>1.3819999999999999</v>
          </cell>
          <cell r="M7">
            <v>1.3126599999999999</v>
          </cell>
          <cell r="N7">
            <v>0</v>
          </cell>
          <cell r="O7">
            <v>1.31046</v>
          </cell>
          <cell r="P7">
            <v>0</v>
          </cell>
          <cell r="Q7">
            <v>1.30826</v>
          </cell>
          <cell r="R7">
            <v>0</v>
          </cell>
          <cell r="S7">
            <v>1.3131900000000001</v>
          </cell>
          <cell r="T7">
            <v>0</v>
          </cell>
          <cell r="U7">
            <v>1.31812</v>
          </cell>
          <cell r="V7">
            <v>1.3205800000000001</v>
          </cell>
          <cell r="W7">
            <v>1.323</v>
          </cell>
          <cell r="X7">
            <v>1.29433</v>
          </cell>
          <cell r="Y7">
            <v>0</v>
          </cell>
          <cell r="Z7">
            <v>1.3221000000000001</v>
          </cell>
          <cell r="AA7">
            <v>0</v>
          </cell>
          <cell r="AB7">
            <v>1.3498600000000001</v>
          </cell>
          <cell r="AC7">
            <v>0</v>
          </cell>
          <cell r="AD7">
            <v>1.34463</v>
          </cell>
          <cell r="AE7">
            <v>0</v>
          </cell>
          <cell r="AF7">
            <v>1.3393999999999999</v>
          </cell>
          <cell r="AG7">
            <v>1.3367800000000001</v>
          </cell>
          <cell r="AH7">
            <v>1.3353900000000001</v>
          </cell>
          <cell r="AI7">
            <v>1.3797699999999999</v>
          </cell>
          <cell r="AJ7">
            <v>1.3754</v>
          </cell>
          <cell r="AK7">
            <v>1.3710199999999999</v>
          </cell>
          <cell r="AL7">
            <v>1.3666499999999999</v>
          </cell>
          <cell r="AM7">
            <v>1.3622700000000001</v>
          </cell>
          <cell r="AN7">
            <v>1.37351</v>
          </cell>
          <cell r="AO7">
            <v>1.38476</v>
          </cell>
          <cell r="AP7">
            <v>1.3959999999999999</v>
          </cell>
          <cell r="AQ7">
            <v>1.4072499999999999</v>
          </cell>
          <cell r="AR7">
            <v>1.41849</v>
          </cell>
          <cell r="AS7">
            <v>1.429</v>
          </cell>
          <cell r="AT7">
            <v>1.2340500000000001</v>
          </cell>
          <cell r="AU7">
            <v>0</v>
          </cell>
          <cell r="AV7">
            <v>1.2885800000000001</v>
          </cell>
          <cell r="AW7">
            <v>0</v>
          </cell>
          <cell r="AX7">
            <v>1.34311</v>
          </cell>
          <cell r="AY7">
            <v>0</v>
          </cell>
          <cell r="AZ7">
            <v>1.3303499999999999</v>
          </cell>
          <cell r="BA7">
            <v>0</v>
          </cell>
          <cell r="BB7">
            <v>1.31758</v>
          </cell>
          <cell r="BC7">
            <v>1.3111999999999999</v>
          </cell>
          <cell r="BD7">
            <v>1.3089999999999999</v>
          </cell>
          <cell r="BE7">
            <v>1.2630300000000001</v>
          </cell>
          <cell r="BF7">
            <v>0</v>
          </cell>
          <cell r="BG7">
            <v>1.2767500000000001</v>
          </cell>
          <cell r="BH7">
            <v>0</v>
          </cell>
          <cell r="BI7">
            <v>1.29047</v>
          </cell>
          <cell r="BJ7">
            <v>0</v>
          </cell>
          <cell r="BK7">
            <v>1.28583</v>
          </cell>
          <cell r="BL7">
            <v>0</v>
          </cell>
          <cell r="BM7">
            <v>1.28121</v>
          </cell>
          <cell r="BN7">
            <v>1.2788600000000001</v>
          </cell>
          <cell r="BO7">
            <v>1.276</v>
          </cell>
          <cell r="BP7">
            <v>1.2984500000000001</v>
          </cell>
          <cell r="BQ7">
            <v>0</v>
          </cell>
          <cell r="BR7">
            <v>1.31762</v>
          </cell>
          <cell r="BS7">
            <v>0</v>
          </cell>
          <cell r="BT7">
            <v>1.3367800000000001</v>
          </cell>
          <cell r="BU7">
            <v>0</v>
          </cell>
          <cell r="BV7">
            <v>1.34138</v>
          </cell>
          <cell r="BW7">
            <v>0</v>
          </cell>
          <cell r="BX7">
            <v>1.34598</v>
          </cell>
          <cell r="BY7">
            <v>1.3482799999999999</v>
          </cell>
          <cell r="BZ7">
            <v>1.3520000000000001</v>
          </cell>
          <cell r="CA7">
            <v>1.3544400000000001</v>
          </cell>
          <cell r="CB7">
            <v>1.35476</v>
          </cell>
          <cell r="CC7">
            <v>1.3550800000000001</v>
          </cell>
          <cell r="CD7">
            <v>1.3553999999999999</v>
          </cell>
          <cell r="CE7">
            <v>1.35572</v>
          </cell>
          <cell r="CF7">
            <v>1.35659</v>
          </cell>
          <cell r="CG7">
            <v>1.3574600000000001</v>
          </cell>
          <cell r="CH7">
            <v>1.35832</v>
          </cell>
          <cell r="CI7">
            <v>1.3591899999999999</v>
          </cell>
          <cell r="CJ7">
            <v>1.3676600000000001</v>
          </cell>
          <cell r="CK7">
            <v>1.3761300000000001</v>
          </cell>
        </row>
        <row r="8">
          <cell r="B8">
            <v>0.22702</v>
          </cell>
          <cell r="C8">
            <v>0</v>
          </cell>
          <cell r="D8">
            <v>0.26790999999999998</v>
          </cell>
          <cell r="E8">
            <v>0</v>
          </cell>
          <cell r="F8">
            <v>0.31535000000000002</v>
          </cell>
          <cell r="G8">
            <v>0</v>
          </cell>
          <cell r="H8">
            <v>0.33017000000000002</v>
          </cell>
          <cell r="I8">
            <v>0</v>
          </cell>
          <cell r="J8">
            <v>0.34528999999999999</v>
          </cell>
          <cell r="K8">
            <v>0.35276999999999997</v>
          </cell>
          <cell r="L8">
            <v>0.35991000000000001</v>
          </cell>
          <cell r="M8">
            <v>0.42420999999999998</v>
          </cell>
          <cell r="N8">
            <v>0</v>
          </cell>
          <cell r="O8">
            <v>0.48166999999999999</v>
          </cell>
          <cell r="P8">
            <v>0</v>
          </cell>
          <cell r="Q8">
            <v>0.53895000000000004</v>
          </cell>
          <cell r="R8">
            <v>0</v>
          </cell>
          <cell r="S8">
            <v>0.57957999999999998</v>
          </cell>
          <cell r="T8">
            <v>0</v>
          </cell>
          <cell r="U8">
            <v>0.61750000000000005</v>
          </cell>
          <cell r="V8">
            <v>0.63548000000000004</v>
          </cell>
          <cell r="W8">
            <v>0.65290000000000004</v>
          </cell>
          <cell r="X8">
            <v>0.56376000000000004</v>
          </cell>
          <cell r="Y8">
            <v>0</v>
          </cell>
          <cell r="Z8">
            <v>0.55610000000000004</v>
          </cell>
          <cell r="AA8">
            <v>0</v>
          </cell>
          <cell r="AB8">
            <v>0.54318999999999995</v>
          </cell>
          <cell r="AC8">
            <v>0</v>
          </cell>
          <cell r="AD8">
            <v>0.59904000000000002</v>
          </cell>
          <cell r="AE8">
            <v>0</v>
          </cell>
          <cell r="AF8">
            <v>0.65654999999999997</v>
          </cell>
          <cell r="AG8">
            <v>0.68601000000000001</v>
          </cell>
          <cell r="AH8">
            <v>0.71255000000000002</v>
          </cell>
          <cell r="AI8">
            <v>0.49371999999999999</v>
          </cell>
          <cell r="AJ8">
            <v>0.52429999999999999</v>
          </cell>
          <cell r="AK8">
            <v>0.55662999999999996</v>
          </cell>
          <cell r="AL8">
            <v>0.59077999999999997</v>
          </cell>
          <cell r="AM8">
            <v>0.62687000000000004</v>
          </cell>
          <cell r="AN8">
            <v>0.62563999999999997</v>
          </cell>
          <cell r="AO8">
            <v>0.62424000000000002</v>
          </cell>
          <cell r="AP8">
            <v>0.62273999999999996</v>
          </cell>
          <cell r="AQ8">
            <v>0.62114999999999998</v>
          </cell>
          <cell r="AR8">
            <v>0.61948000000000003</v>
          </cell>
          <cell r="AS8">
            <v>0.61946999999999997</v>
          </cell>
          <cell r="AT8">
            <v>0.33887</v>
          </cell>
          <cell r="AU8">
            <v>0</v>
          </cell>
          <cell r="AV8">
            <v>0.29848000000000002</v>
          </cell>
          <cell r="AW8">
            <v>0</v>
          </cell>
          <cell r="AX8">
            <v>0.26544000000000001</v>
          </cell>
          <cell r="AY8">
            <v>0</v>
          </cell>
          <cell r="AZ8">
            <v>0.30857000000000001</v>
          </cell>
          <cell r="BA8">
            <v>0</v>
          </cell>
          <cell r="BB8">
            <v>0.36109999999999998</v>
          </cell>
          <cell r="BC8">
            <v>0.39118000000000003</v>
          </cell>
          <cell r="BD8">
            <v>0.41737000000000002</v>
          </cell>
          <cell r="BE8">
            <v>0.45735999999999999</v>
          </cell>
          <cell r="BF8">
            <v>0</v>
          </cell>
          <cell r="BG8">
            <v>0.48813000000000001</v>
          </cell>
          <cell r="BH8">
            <v>0</v>
          </cell>
          <cell r="BI8">
            <v>0.51827999999999996</v>
          </cell>
          <cell r="BJ8">
            <v>0</v>
          </cell>
          <cell r="BK8">
            <v>0.58804999999999996</v>
          </cell>
          <cell r="BL8">
            <v>0</v>
          </cell>
          <cell r="BM8">
            <v>0.66481000000000001</v>
          </cell>
          <cell r="BN8">
            <v>0.70669000000000004</v>
          </cell>
          <cell r="BO8">
            <v>0.75139999999999996</v>
          </cell>
          <cell r="BP8">
            <v>0.51037999999999994</v>
          </cell>
          <cell r="BQ8">
            <v>0</v>
          </cell>
          <cell r="BR8">
            <v>0.51910999999999996</v>
          </cell>
          <cell r="BS8">
            <v>0</v>
          </cell>
          <cell r="BT8">
            <v>0.52227999999999997</v>
          </cell>
          <cell r="BU8">
            <v>0</v>
          </cell>
          <cell r="BV8">
            <v>0.55157</v>
          </cell>
          <cell r="BW8">
            <v>0</v>
          </cell>
          <cell r="BX8">
            <v>0.57862999999999998</v>
          </cell>
          <cell r="BY8">
            <v>0.58996999999999999</v>
          </cell>
          <cell r="BZ8">
            <v>0.60002999999999995</v>
          </cell>
          <cell r="CA8">
            <v>0.52925</v>
          </cell>
          <cell r="CB8">
            <v>0.55659999999999998</v>
          </cell>
          <cell r="CC8">
            <v>0.58321999999999996</v>
          </cell>
          <cell r="CD8">
            <v>0.60918000000000005</v>
          </cell>
          <cell r="CE8">
            <v>0.63443000000000005</v>
          </cell>
          <cell r="CF8">
            <v>0.65766000000000002</v>
          </cell>
          <cell r="CG8">
            <v>0.68018999999999996</v>
          </cell>
          <cell r="CH8">
            <v>0.70199999999999996</v>
          </cell>
          <cell r="CI8">
            <v>0.72318000000000005</v>
          </cell>
          <cell r="CJ8">
            <v>0.72196000000000005</v>
          </cell>
          <cell r="CK8">
            <v>0.71955999999999998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1729D">
            <a:alpha val="30000"/>
          </a:srgbClr>
        </a:solidFill>
        <a:scene3d>
          <a:camera prst="orthographicFront"/>
          <a:lightRig rig="threePt" dir="t"/>
        </a:scene3d>
        <a:sp3d>
          <a:bevelT w="50800" h="50800"/>
        </a:sp3d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20"/>
  <sheetViews>
    <sheetView zoomScale="115" zoomScaleNormal="115" workbookViewId="0"/>
  </sheetViews>
  <sheetFormatPr defaultRowHeight="12" x14ac:dyDescent="0.2"/>
  <cols>
    <col min="1" max="1" width="13.7109375" style="3" customWidth="1"/>
    <col min="2" max="2" width="8.28515625" style="3" customWidth="1"/>
    <col min="3" max="4" width="8.28515625" style="10" customWidth="1"/>
    <col min="5" max="31" width="5.140625" style="3" customWidth="1"/>
    <col min="32" max="16384" width="9.140625" style="3"/>
  </cols>
  <sheetData>
    <row r="1" spans="1:31" ht="15" x14ac:dyDescent="0.25">
      <c r="A1" s="8" t="s">
        <v>22</v>
      </c>
    </row>
    <row r="2" spans="1:31" ht="21" customHeight="1" x14ac:dyDescent="0.2">
      <c r="A2" s="37" t="s">
        <v>30</v>
      </c>
      <c r="E2" s="6"/>
      <c r="F2" s="6"/>
      <c r="G2" s="6"/>
      <c r="H2" s="6"/>
      <c r="I2" s="6"/>
      <c r="J2" s="6"/>
    </row>
    <row r="3" spans="1:31" ht="28.5" customHeight="1" x14ac:dyDescent="0.2">
      <c r="A3" s="7"/>
      <c r="B3" s="7"/>
      <c r="C3" s="9"/>
      <c r="D3" s="9"/>
      <c r="E3" s="6"/>
      <c r="F3" s="6"/>
      <c r="G3" s="6"/>
      <c r="H3" s="6"/>
      <c r="I3" s="6"/>
      <c r="J3" s="6"/>
    </row>
    <row r="4" spans="1:31" s="13" customFormat="1" x14ac:dyDescent="0.2">
      <c r="A4" s="12"/>
      <c r="B4" s="425" t="s">
        <v>21</v>
      </c>
      <c r="C4" s="430" t="s">
        <v>18</v>
      </c>
      <c r="D4" s="430" t="s">
        <v>19</v>
      </c>
      <c r="E4" s="427" t="s">
        <v>24</v>
      </c>
      <c r="F4" s="428"/>
      <c r="G4" s="428"/>
      <c r="H4" s="428"/>
      <c r="I4" s="428"/>
      <c r="J4" s="429"/>
      <c r="K4" s="427" t="s">
        <v>25</v>
      </c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9"/>
    </row>
    <row r="5" spans="1:31" s="17" customFormat="1" ht="12.75" x14ac:dyDescent="0.2">
      <c r="A5" s="16"/>
      <c r="B5" s="426"/>
      <c r="C5" s="432"/>
      <c r="D5" s="431"/>
      <c r="E5" s="27">
        <v>300</v>
      </c>
      <c r="F5" s="28">
        <v>400</v>
      </c>
      <c r="G5" s="28">
        <v>500</v>
      </c>
      <c r="H5" s="28">
        <v>600</v>
      </c>
      <c r="I5" s="28">
        <v>700</v>
      </c>
      <c r="J5" s="29">
        <v>900</v>
      </c>
      <c r="K5" s="30">
        <v>400</v>
      </c>
      <c r="L5" s="30">
        <v>500</v>
      </c>
      <c r="M5" s="30">
        <v>600</v>
      </c>
      <c r="N5" s="30">
        <v>700</v>
      </c>
      <c r="O5" s="30">
        <v>800</v>
      </c>
      <c r="P5" s="30">
        <v>900</v>
      </c>
      <c r="Q5" s="30">
        <v>1000</v>
      </c>
      <c r="R5" s="30">
        <v>1100</v>
      </c>
      <c r="S5" s="30">
        <v>1200</v>
      </c>
      <c r="T5" s="30">
        <v>1300</v>
      </c>
      <c r="U5" s="30">
        <v>1400</v>
      </c>
      <c r="V5" s="30">
        <v>1500</v>
      </c>
      <c r="W5" s="30">
        <v>1600</v>
      </c>
      <c r="X5" s="30">
        <v>1800</v>
      </c>
      <c r="Y5" s="30">
        <v>2000</v>
      </c>
      <c r="Z5" s="30">
        <v>2200</v>
      </c>
      <c r="AA5" s="30">
        <v>2300</v>
      </c>
      <c r="AB5" s="30">
        <v>2400</v>
      </c>
      <c r="AC5" s="30">
        <v>2600</v>
      </c>
      <c r="AD5" s="30">
        <v>2800</v>
      </c>
      <c r="AE5" s="30">
        <v>3000</v>
      </c>
    </row>
    <row r="6" spans="1:31" ht="12.75" x14ac:dyDescent="0.2">
      <c r="A6" s="7" t="s">
        <v>20</v>
      </c>
      <c r="B6" s="2">
        <v>10</v>
      </c>
      <c r="C6" s="82" t="s">
        <v>23</v>
      </c>
      <c r="D6" s="82" t="s">
        <v>23</v>
      </c>
      <c r="E6" s="63">
        <v>300</v>
      </c>
      <c r="F6" s="64">
        <v>400</v>
      </c>
      <c r="G6" s="64">
        <v>500</v>
      </c>
      <c r="H6" s="64">
        <v>600</v>
      </c>
      <c r="I6" s="64">
        <v>700</v>
      </c>
      <c r="J6" s="65">
        <v>900</v>
      </c>
      <c r="K6" s="66">
        <v>400</v>
      </c>
      <c r="L6" s="67">
        <v>500</v>
      </c>
      <c r="M6" s="67">
        <v>600</v>
      </c>
      <c r="N6" s="67">
        <v>700</v>
      </c>
      <c r="O6" s="67">
        <v>800</v>
      </c>
      <c r="P6" s="67">
        <v>900</v>
      </c>
      <c r="Q6" s="67">
        <v>1000</v>
      </c>
      <c r="R6" s="67">
        <v>1100</v>
      </c>
      <c r="S6" s="67">
        <v>1200</v>
      </c>
      <c r="T6" s="68" t="s">
        <v>32</v>
      </c>
      <c r="U6" s="67">
        <v>1400</v>
      </c>
      <c r="V6" s="68" t="s">
        <v>32</v>
      </c>
      <c r="W6" s="67">
        <v>1600</v>
      </c>
      <c r="X6" s="67">
        <v>1800</v>
      </c>
      <c r="Y6" s="67">
        <v>2000</v>
      </c>
      <c r="Z6" s="68" t="s">
        <v>32</v>
      </c>
      <c r="AA6" s="67">
        <v>2300</v>
      </c>
      <c r="AB6" s="68" t="s">
        <v>32</v>
      </c>
      <c r="AC6" s="67">
        <v>2600</v>
      </c>
      <c r="AD6" s="68" t="s">
        <v>32</v>
      </c>
      <c r="AE6" s="69">
        <v>3000</v>
      </c>
    </row>
    <row r="7" spans="1:31" ht="12.75" x14ac:dyDescent="0.2">
      <c r="B7" s="54">
        <v>11</v>
      </c>
      <c r="C7" s="84">
        <v>2017</v>
      </c>
      <c r="D7" s="55" t="s">
        <v>8</v>
      </c>
      <c r="E7" s="56">
        <v>300</v>
      </c>
      <c r="F7" s="57">
        <v>400</v>
      </c>
      <c r="G7" s="57">
        <v>500</v>
      </c>
      <c r="H7" s="57">
        <v>600</v>
      </c>
      <c r="I7" s="57">
        <v>700</v>
      </c>
      <c r="J7" s="58">
        <v>900</v>
      </c>
      <c r="K7" s="59">
        <v>400</v>
      </c>
      <c r="L7" s="60">
        <v>500</v>
      </c>
      <c r="M7" s="60">
        <v>600</v>
      </c>
      <c r="N7" s="60">
        <v>700</v>
      </c>
      <c r="O7" s="60">
        <v>800</v>
      </c>
      <c r="P7" s="60">
        <v>900</v>
      </c>
      <c r="Q7" s="60">
        <v>1000</v>
      </c>
      <c r="R7" s="60">
        <v>1100</v>
      </c>
      <c r="S7" s="60">
        <v>1200</v>
      </c>
      <c r="T7" s="60">
        <v>1300</v>
      </c>
      <c r="U7" s="60">
        <v>1400</v>
      </c>
      <c r="V7" s="61" t="s">
        <v>32</v>
      </c>
      <c r="W7" s="60">
        <v>1600</v>
      </c>
      <c r="X7" s="60">
        <v>1800</v>
      </c>
      <c r="Y7" s="60">
        <v>2000</v>
      </c>
      <c r="Z7" s="61" t="s">
        <v>32</v>
      </c>
      <c r="AA7" s="60">
        <v>2300</v>
      </c>
      <c r="AB7" s="61" t="s">
        <v>32</v>
      </c>
      <c r="AC7" s="60">
        <v>2600</v>
      </c>
      <c r="AD7" s="61" t="s">
        <v>32</v>
      </c>
      <c r="AE7" s="62">
        <v>3000</v>
      </c>
    </row>
    <row r="8" spans="1:31" ht="12.75" x14ac:dyDescent="0.2">
      <c r="A8" s="7" t="s">
        <v>20</v>
      </c>
      <c r="B8" s="2">
        <v>20</v>
      </c>
      <c r="C8" s="82" t="s">
        <v>23</v>
      </c>
      <c r="D8" s="82" t="s">
        <v>23</v>
      </c>
      <c r="E8" s="63">
        <v>300</v>
      </c>
      <c r="F8" s="64">
        <v>400</v>
      </c>
      <c r="G8" s="64">
        <v>500</v>
      </c>
      <c r="H8" s="64">
        <v>600</v>
      </c>
      <c r="I8" s="64">
        <v>700</v>
      </c>
      <c r="J8" s="65">
        <v>900</v>
      </c>
      <c r="K8" s="66">
        <v>400</v>
      </c>
      <c r="L8" s="67">
        <v>500</v>
      </c>
      <c r="M8" s="67">
        <v>600</v>
      </c>
      <c r="N8" s="67">
        <v>700</v>
      </c>
      <c r="O8" s="67">
        <v>800</v>
      </c>
      <c r="P8" s="67">
        <v>900</v>
      </c>
      <c r="Q8" s="67">
        <v>1000</v>
      </c>
      <c r="R8" s="67">
        <v>1100</v>
      </c>
      <c r="S8" s="67">
        <v>1200</v>
      </c>
      <c r="T8" s="68" t="s">
        <v>32</v>
      </c>
      <c r="U8" s="67">
        <v>1400</v>
      </c>
      <c r="V8" s="68" t="s">
        <v>32</v>
      </c>
      <c r="W8" s="67">
        <v>1600</v>
      </c>
      <c r="X8" s="67">
        <v>1800</v>
      </c>
      <c r="Y8" s="67">
        <v>2000</v>
      </c>
      <c r="Z8" s="68" t="s">
        <v>32</v>
      </c>
      <c r="AA8" s="67">
        <v>2300</v>
      </c>
      <c r="AB8" s="68" t="s">
        <v>32</v>
      </c>
      <c r="AC8" s="67">
        <v>2600</v>
      </c>
      <c r="AD8" s="68" t="s">
        <v>32</v>
      </c>
      <c r="AE8" s="69">
        <v>3000</v>
      </c>
    </row>
    <row r="9" spans="1:31" ht="12.75" x14ac:dyDescent="0.2">
      <c r="B9" s="46">
        <v>21</v>
      </c>
      <c r="C9" s="83">
        <v>2017</v>
      </c>
      <c r="D9" s="83">
        <v>2017</v>
      </c>
      <c r="E9" s="47">
        <v>300</v>
      </c>
      <c r="F9" s="48">
        <v>400</v>
      </c>
      <c r="G9" s="48">
        <v>500</v>
      </c>
      <c r="H9" s="48">
        <v>600</v>
      </c>
      <c r="I9" s="48">
        <v>700</v>
      </c>
      <c r="J9" s="49">
        <v>900</v>
      </c>
      <c r="K9" s="50">
        <v>400</v>
      </c>
      <c r="L9" s="51">
        <v>500</v>
      </c>
      <c r="M9" s="51">
        <v>600</v>
      </c>
      <c r="N9" s="51">
        <v>700</v>
      </c>
      <c r="O9" s="51">
        <v>800</v>
      </c>
      <c r="P9" s="51">
        <v>900</v>
      </c>
      <c r="Q9" s="51">
        <v>1000</v>
      </c>
      <c r="R9" s="51">
        <v>1100</v>
      </c>
      <c r="S9" s="51">
        <v>1200</v>
      </c>
      <c r="T9" s="52" t="s">
        <v>32</v>
      </c>
      <c r="U9" s="51">
        <v>1400</v>
      </c>
      <c r="V9" s="52" t="s">
        <v>32</v>
      </c>
      <c r="W9" s="51">
        <v>1600</v>
      </c>
      <c r="X9" s="51">
        <v>1800</v>
      </c>
      <c r="Y9" s="51">
        <v>2000</v>
      </c>
      <c r="Z9" s="52" t="s">
        <v>32</v>
      </c>
      <c r="AA9" s="51">
        <v>2300</v>
      </c>
      <c r="AB9" s="52" t="s">
        <v>32</v>
      </c>
      <c r="AC9" s="51">
        <v>2600</v>
      </c>
      <c r="AD9" s="52" t="s">
        <v>32</v>
      </c>
      <c r="AE9" s="53">
        <v>3000</v>
      </c>
    </row>
    <row r="10" spans="1:31" ht="12.75" x14ac:dyDescent="0.2">
      <c r="B10" s="38">
        <v>22</v>
      </c>
      <c r="C10" s="70">
        <v>2013</v>
      </c>
      <c r="D10" s="70">
        <v>2013</v>
      </c>
      <c r="E10" s="39">
        <v>300</v>
      </c>
      <c r="F10" s="40">
        <v>400</v>
      </c>
      <c r="G10" s="40">
        <v>500</v>
      </c>
      <c r="H10" s="40">
        <v>600</v>
      </c>
      <c r="I10" s="40">
        <v>700</v>
      </c>
      <c r="J10" s="41">
        <v>900</v>
      </c>
      <c r="K10" s="42">
        <v>400</v>
      </c>
      <c r="L10" s="43">
        <v>500</v>
      </c>
      <c r="M10" s="43">
        <v>600</v>
      </c>
      <c r="N10" s="43">
        <v>700</v>
      </c>
      <c r="O10" s="43">
        <v>800</v>
      </c>
      <c r="P10" s="43">
        <v>900</v>
      </c>
      <c r="Q10" s="43">
        <v>1000</v>
      </c>
      <c r="R10" s="43">
        <v>1100</v>
      </c>
      <c r="S10" s="43">
        <v>1200</v>
      </c>
      <c r="T10" s="43">
        <v>1300</v>
      </c>
      <c r="U10" s="43">
        <v>1400</v>
      </c>
      <c r="V10" s="44" t="s">
        <v>32</v>
      </c>
      <c r="W10" s="43">
        <v>1600</v>
      </c>
      <c r="X10" s="43">
        <v>1800</v>
      </c>
      <c r="Y10" s="43">
        <v>2000</v>
      </c>
      <c r="Z10" s="44" t="s">
        <v>32</v>
      </c>
      <c r="AA10" s="43">
        <v>2300</v>
      </c>
      <c r="AB10" s="44" t="s">
        <v>32</v>
      </c>
      <c r="AC10" s="43">
        <v>2600</v>
      </c>
      <c r="AD10" s="44" t="s">
        <v>32</v>
      </c>
      <c r="AE10" s="45">
        <v>3000</v>
      </c>
    </row>
    <row r="11" spans="1:31" ht="12.75" x14ac:dyDescent="0.2">
      <c r="A11" s="7" t="s">
        <v>20</v>
      </c>
      <c r="B11" s="2">
        <v>30</v>
      </c>
      <c r="C11" s="82" t="s">
        <v>23</v>
      </c>
      <c r="D11" s="82" t="s">
        <v>23</v>
      </c>
      <c r="E11" s="63">
        <v>300</v>
      </c>
      <c r="F11" s="64">
        <v>400</v>
      </c>
      <c r="G11" s="64">
        <v>500</v>
      </c>
      <c r="H11" s="64">
        <v>600</v>
      </c>
      <c r="I11" s="64">
        <v>700</v>
      </c>
      <c r="J11" s="65">
        <v>900</v>
      </c>
      <c r="K11" s="66">
        <v>400</v>
      </c>
      <c r="L11" s="67">
        <v>500</v>
      </c>
      <c r="M11" s="67">
        <v>600</v>
      </c>
      <c r="N11" s="67">
        <v>700</v>
      </c>
      <c r="O11" s="67">
        <v>800</v>
      </c>
      <c r="P11" s="67">
        <v>900</v>
      </c>
      <c r="Q11" s="67">
        <v>1000</v>
      </c>
      <c r="R11" s="67">
        <v>1100</v>
      </c>
      <c r="S11" s="67">
        <v>1200</v>
      </c>
      <c r="T11" s="68" t="s">
        <v>32</v>
      </c>
      <c r="U11" s="67">
        <v>1400</v>
      </c>
      <c r="V11" s="68" t="s">
        <v>32</v>
      </c>
      <c r="W11" s="67">
        <v>1600</v>
      </c>
      <c r="X11" s="67">
        <v>1800</v>
      </c>
      <c r="Y11" s="67">
        <v>2000</v>
      </c>
      <c r="Z11" s="68" t="s">
        <v>32</v>
      </c>
      <c r="AA11" s="67">
        <v>2300</v>
      </c>
      <c r="AB11" s="68" t="s">
        <v>32</v>
      </c>
      <c r="AC11" s="67">
        <v>2600</v>
      </c>
      <c r="AD11" s="68" t="s">
        <v>32</v>
      </c>
      <c r="AE11" s="69">
        <v>3000</v>
      </c>
    </row>
    <row r="12" spans="1:31" ht="12.75" x14ac:dyDescent="0.2">
      <c r="B12" s="18">
        <v>33</v>
      </c>
      <c r="C12" s="19">
        <v>2013</v>
      </c>
      <c r="D12" s="19">
        <v>2013</v>
      </c>
      <c r="E12" s="20">
        <v>300</v>
      </c>
      <c r="F12" s="21">
        <v>400</v>
      </c>
      <c r="G12" s="21">
        <v>500</v>
      </c>
      <c r="H12" s="21">
        <v>600</v>
      </c>
      <c r="I12" s="21">
        <v>700</v>
      </c>
      <c r="J12" s="22">
        <v>900</v>
      </c>
      <c r="K12" s="23">
        <v>400</v>
      </c>
      <c r="L12" s="24">
        <v>500</v>
      </c>
      <c r="M12" s="24">
        <v>600</v>
      </c>
      <c r="N12" s="24">
        <v>700</v>
      </c>
      <c r="O12" s="24">
        <v>800</v>
      </c>
      <c r="P12" s="24">
        <v>900</v>
      </c>
      <c r="Q12" s="24">
        <v>1000</v>
      </c>
      <c r="R12" s="24">
        <v>1100</v>
      </c>
      <c r="S12" s="24">
        <v>1200</v>
      </c>
      <c r="T12" s="25" t="s">
        <v>32</v>
      </c>
      <c r="U12" s="24">
        <v>1400</v>
      </c>
      <c r="V12" s="25" t="s">
        <v>32</v>
      </c>
      <c r="W12" s="24">
        <v>1600</v>
      </c>
      <c r="X12" s="24">
        <v>1800</v>
      </c>
      <c r="Y12" s="24">
        <v>2000</v>
      </c>
      <c r="Z12" s="25" t="s">
        <v>32</v>
      </c>
      <c r="AA12" s="24">
        <v>2300</v>
      </c>
      <c r="AB12" s="25" t="s">
        <v>32</v>
      </c>
      <c r="AC12" s="24">
        <v>2600</v>
      </c>
      <c r="AD12" s="25" t="s">
        <v>32</v>
      </c>
      <c r="AE12" s="26">
        <v>3000</v>
      </c>
    </row>
    <row r="13" spans="1:31" ht="12.75" x14ac:dyDescent="0.2">
      <c r="B13" s="5"/>
      <c r="C13" s="5"/>
      <c r="D13" s="9"/>
    </row>
    <row r="14" spans="1:31" ht="12.75" x14ac:dyDescent="0.2">
      <c r="D14" s="9"/>
    </row>
    <row r="15" spans="1:31" ht="12.75" x14ac:dyDescent="0.2">
      <c r="B15" s="82" t="s">
        <v>23</v>
      </c>
      <c r="C15" s="4" t="s">
        <v>63</v>
      </c>
    </row>
    <row r="16" spans="1:31" ht="12.75" x14ac:dyDescent="0.2">
      <c r="B16" s="14" t="s">
        <v>8</v>
      </c>
      <c r="C16" s="11" t="s">
        <v>31</v>
      </c>
    </row>
    <row r="17" spans="2:4" ht="12.75" x14ac:dyDescent="0.2">
      <c r="B17" s="15" t="s">
        <v>32</v>
      </c>
      <c r="C17" s="4" t="s">
        <v>62</v>
      </c>
    </row>
    <row r="18" spans="2:4" ht="12.75" x14ac:dyDescent="0.2">
      <c r="D18" s="9"/>
    </row>
    <row r="19" spans="2:4" ht="12.75" x14ac:dyDescent="0.2">
      <c r="D19" s="9"/>
    </row>
    <row r="20" spans="2:4" ht="12.75" x14ac:dyDescent="0.2">
      <c r="B20" s="5"/>
      <c r="C20" s="9"/>
      <c r="D20" s="9"/>
    </row>
  </sheetData>
  <mergeCells count="5">
    <mergeCell ref="B4:B5"/>
    <mergeCell ref="E4:J4"/>
    <mergeCell ref="K4:AE4"/>
    <mergeCell ref="D4:D5"/>
    <mergeCell ref="C4:C5"/>
  </mergeCells>
  <hyperlinks>
    <hyperlink ref="A2" location="Ricerca!A1" display="Torna alla ricerca" xr:uid="{00000000-0004-0000-0000-000000000000}"/>
  </hyperlinks>
  <pageMargins left="0.23622047244094491" right="0.27559055118110237" top="0.43307086614173229" bottom="0.74803149606299213" header="0.31496062992125984" footer="0.31496062992125984"/>
  <pageSetup paperSize="8" scale="95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1729D"/>
    <pageSetUpPr fitToPage="1"/>
  </sheetPr>
  <dimension ref="A1:S50"/>
  <sheetViews>
    <sheetView view="pageLayout" zoomScale="70" zoomScaleNormal="100" zoomScalePageLayoutView="70" workbookViewId="0">
      <selection activeCell="C7" sqref="C7"/>
    </sheetView>
  </sheetViews>
  <sheetFormatPr defaultRowHeight="21" x14ac:dyDescent="0.25"/>
  <cols>
    <col min="1" max="1" width="4.85546875" style="171" customWidth="1"/>
    <col min="2" max="2" width="30.140625" style="171" customWidth="1"/>
    <col min="3" max="3" width="18.7109375" style="174" customWidth="1"/>
    <col min="4" max="4" width="18.7109375" style="171" customWidth="1"/>
    <col min="5" max="5" width="18.7109375" style="171" hidden="1" customWidth="1"/>
    <col min="6" max="6" width="18.7109375" style="171" customWidth="1"/>
    <col min="7" max="7" width="18.7109375" style="173" hidden="1" customWidth="1"/>
    <col min="8" max="8" width="18.7109375" style="183" customWidth="1"/>
    <col min="9" max="9" width="18.7109375" style="171" hidden="1" customWidth="1"/>
    <col min="10" max="10" width="18.7109375" style="171" customWidth="1"/>
    <col min="11" max="11" width="18.7109375" style="174" hidden="1" customWidth="1"/>
    <col min="12" max="12" width="18.7109375" style="171" customWidth="1"/>
    <col min="13" max="13" width="12.140625" style="171" customWidth="1"/>
    <col min="14" max="14" width="26.42578125" style="173" customWidth="1"/>
    <col min="15" max="15" width="13" style="171" customWidth="1"/>
    <col min="16" max="16" width="3.85546875" style="171" customWidth="1"/>
    <col min="17" max="18" width="6.7109375" style="171" customWidth="1"/>
    <col min="19" max="16384" width="9.140625" style="171"/>
  </cols>
  <sheetData>
    <row r="1" spans="1:19" ht="30" customHeight="1" x14ac:dyDescent="0.25">
      <c r="A1" s="461" t="s">
        <v>238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</row>
    <row r="2" spans="1:19" s="184" customFormat="1" ht="24" hidden="1" customHeight="1" x14ac:dyDescent="0.25">
      <c r="A2" s="351"/>
      <c r="B2" s="352"/>
      <c r="C2" s="353" t="s">
        <v>64</v>
      </c>
      <c r="D2" s="352"/>
      <c r="E2" s="354"/>
      <c r="F2" s="354"/>
      <c r="G2" s="354"/>
      <c r="H2" s="354"/>
      <c r="I2" s="354"/>
      <c r="J2" s="354"/>
      <c r="K2" s="354"/>
      <c r="L2" s="354"/>
      <c r="M2" s="354"/>
      <c r="N2" s="355"/>
      <c r="Q2" s="219"/>
      <c r="R2" s="219"/>
      <c r="S2" s="219"/>
    </row>
    <row r="3" spans="1:19" s="184" customFormat="1" ht="24" hidden="1" customHeight="1" x14ac:dyDescent="0.25">
      <c r="A3" s="351"/>
      <c r="B3" s="351"/>
      <c r="C3" s="356" t="s">
        <v>65</v>
      </c>
      <c r="D3" s="351"/>
      <c r="E3" s="354"/>
      <c r="F3" s="354"/>
      <c r="G3" s="354"/>
      <c r="H3" s="354"/>
      <c r="I3" s="354"/>
      <c r="J3" s="354"/>
      <c r="K3" s="354"/>
      <c r="L3" s="354"/>
      <c r="M3" s="354"/>
      <c r="N3" s="355"/>
      <c r="Q3" s="219"/>
      <c r="R3" s="219"/>
      <c r="S3" s="219"/>
    </row>
    <row r="4" spans="1:19" s="184" customFormat="1" ht="24" hidden="1" customHeight="1" x14ac:dyDescent="0.25">
      <c r="A4" s="351"/>
      <c r="B4" s="352"/>
      <c r="C4" s="356" t="s">
        <v>66</v>
      </c>
      <c r="D4" s="352"/>
      <c r="E4" s="354"/>
      <c r="F4" s="354"/>
      <c r="G4" s="354"/>
      <c r="H4" s="354"/>
      <c r="I4" s="354"/>
      <c r="J4" s="354"/>
      <c r="K4" s="354"/>
      <c r="L4" s="354"/>
      <c r="M4" s="354"/>
      <c r="N4" s="355"/>
      <c r="Q4" s="219"/>
      <c r="R4" s="219"/>
      <c r="S4" s="219"/>
    </row>
    <row r="5" spans="1:19" s="184" customFormat="1" ht="24" hidden="1" customHeight="1" x14ac:dyDescent="0.25">
      <c r="A5" s="351"/>
      <c r="B5" s="352"/>
      <c r="C5" s="357" t="s">
        <v>67</v>
      </c>
      <c r="D5" s="352"/>
      <c r="E5" s="354"/>
      <c r="F5" s="354"/>
      <c r="G5" s="354"/>
      <c r="H5" s="354"/>
      <c r="I5" s="354"/>
      <c r="J5" s="354"/>
      <c r="K5" s="354"/>
      <c r="L5" s="354"/>
      <c r="M5" s="354"/>
      <c r="N5" s="355"/>
      <c r="Q5" s="219"/>
      <c r="R5" s="219"/>
      <c r="S5" s="219"/>
    </row>
    <row r="6" spans="1:19" s="184" customFormat="1" ht="24" customHeight="1" x14ac:dyDescent="0.25">
      <c r="A6" s="467"/>
      <c r="B6" s="467"/>
      <c r="C6" s="467"/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Q6" s="219"/>
      <c r="R6" s="219"/>
      <c r="S6" s="219"/>
    </row>
    <row r="7" spans="1:19" s="184" customFormat="1" ht="21.75" customHeight="1" x14ac:dyDescent="0.25">
      <c r="A7" s="459" t="s">
        <v>247</v>
      </c>
      <c r="B7" s="460"/>
      <c r="C7" s="413" t="s">
        <v>67</v>
      </c>
      <c r="D7" s="358"/>
      <c r="E7" s="358"/>
      <c r="F7" s="358"/>
      <c r="G7" s="358"/>
      <c r="H7" s="358"/>
      <c r="I7" s="358"/>
      <c r="J7" s="358"/>
      <c r="K7" s="358"/>
      <c r="L7" s="358"/>
      <c r="M7" s="359"/>
      <c r="N7" s="360"/>
      <c r="O7" s="249"/>
      <c r="P7" s="194"/>
      <c r="Q7" s="220"/>
      <c r="R7" s="220"/>
      <c r="S7" s="220"/>
    </row>
    <row r="8" spans="1:19" s="176" customFormat="1" ht="21.75" customHeight="1" x14ac:dyDescent="0.25">
      <c r="A8" s="459" t="s">
        <v>244</v>
      </c>
      <c r="B8" s="460"/>
      <c r="C8" s="414">
        <v>85</v>
      </c>
      <c r="D8" s="361" t="s">
        <v>96</v>
      </c>
      <c r="E8" s="360"/>
      <c r="F8" s="360"/>
      <c r="G8" s="362"/>
      <c r="H8" s="363"/>
      <c r="I8" s="363"/>
      <c r="J8" s="360"/>
      <c r="K8" s="360"/>
      <c r="L8" s="360"/>
      <c r="M8" s="359"/>
      <c r="N8" s="360"/>
      <c r="O8" s="194"/>
      <c r="P8" s="194"/>
      <c r="Q8" s="198"/>
      <c r="R8" s="198"/>
      <c r="S8" s="198"/>
    </row>
    <row r="9" spans="1:19" s="176" customFormat="1" ht="21.75" customHeight="1" x14ac:dyDescent="0.25">
      <c r="A9" s="459" t="s">
        <v>245</v>
      </c>
      <c r="B9" s="460"/>
      <c r="C9" s="414">
        <v>75</v>
      </c>
      <c r="D9" s="361" t="s">
        <v>96</v>
      </c>
      <c r="E9" s="360"/>
      <c r="F9" s="360"/>
      <c r="G9" s="362"/>
      <c r="H9" s="363"/>
      <c r="I9" s="363"/>
      <c r="J9" s="364" t="s">
        <v>94</v>
      </c>
      <c r="K9" s="365"/>
      <c r="L9" s="366">
        <f>IF(C9&gt;C8,"ΔT",(C8+C9)/2-C10)</f>
        <v>60</v>
      </c>
      <c r="M9" s="359"/>
      <c r="N9" s="360"/>
      <c r="O9" s="194"/>
      <c r="P9" s="194"/>
      <c r="Q9" s="198"/>
      <c r="R9" s="198"/>
      <c r="S9" s="198"/>
    </row>
    <row r="10" spans="1:19" s="176" customFormat="1" ht="21.75" customHeight="1" x14ac:dyDescent="0.25">
      <c r="A10" s="459" t="s">
        <v>246</v>
      </c>
      <c r="B10" s="460"/>
      <c r="C10" s="415">
        <v>20</v>
      </c>
      <c r="D10" s="361" t="s">
        <v>96</v>
      </c>
      <c r="E10" s="360"/>
      <c r="F10" s="360"/>
      <c r="G10" s="360"/>
      <c r="H10" s="363"/>
      <c r="I10" s="363"/>
      <c r="J10" s="364" t="s">
        <v>242</v>
      </c>
      <c r="K10" s="365"/>
      <c r="L10" s="366" t="str">
        <f>"Φ = Km x"&amp;L9&amp;"^n"</f>
        <v>Φ = Km x60^n</v>
      </c>
      <c r="M10" s="359"/>
      <c r="N10" s="360"/>
      <c r="O10" s="194"/>
      <c r="P10" s="194"/>
      <c r="Q10" s="198"/>
      <c r="R10" s="198"/>
      <c r="S10" s="198"/>
    </row>
    <row r="11" spans="1:19" s="176" customFormat="1" ht="21.75" hidden="1" customHeight="1" x14ac:dyDescent="0.25">
      <c r="A11" s="360"/>
      <c r="B11" s="360"/>
      <c r="C11" s="367" t="str">
        <f>IF(C9&gt;C8,"Temperature Error (Input Temperature lower than Output temperature not valid)",(IF(AND((C8=75),(C9=65),(C10=20)),"Test conditions ΔT50 according to EN 442 are 75/65/20; related thermal outputs on Catalogue",((IF(AND((C8=55),(C9=45),(C10=20)),"Test conditions ΔT30 according to EN 442 are 55/45/20; related thermal outputs on Catalogue",""))))))</f>
        <v/>
      </c>
      <c r="D11" s="360"/>
      <c r="E11" s="363"/>
      <c r="F11" s="363"/>
      <c r="G11" s="362"/>
      <c r="H11" s="363"/>
      <c r="I11" s="363"/>
      <c r="J11" s="360"/>
      <c r="K11" s="360"/>
      <c r="L11" s="360"/>
      <c r="M11" s="359"/>
      <c r="N11" s="360"/>
      <c r="O11" s="194"/>
      <c r="P11" s="194"/>
      <c r="Q11" s="198"/>
      <c r="R11" s="198"/>
      <c r="S11" s="198"/>
    </row>
    <row r="12" spans="1:19" s="174" customFormat="1" ht="21.75" customHeight="1" x14ac:dyDescent="0.25">
      <c r="A12" s="368"/>
      <c r="B12" s="360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0"/>
      <c r="N12" s="360"/>
      <c r="O12" s="248"/>
      <c r="P12" s="248"/>
      <c r="Q12" s="199"/>
      <c r="R12" s="199"/>
      <c r="S12" s="199"/>
    </row>
    <row r="13" spans="1:19" s="174" customFormat="1" ht="21.75" customHeight="1" x14ac:dyDescent="0.25">
      <c r="A13" s="368"/>
      <c r="B13" s="369" t="s">
        <v>241</v>
      </c>
      <c r="C13" s="457">
        <v>1400</v>
      </c>
      <c r="D13" s="457">
        <v>1600</v>
      </c>
      <c r="E13" s="457">
        <v>1700</v>
      </c>
      <c r="F13" s="457">
        <v>1800</v>
      </c>
      <c r="G13" s="457">
        <v>1900</v>
      </c>
      <c r="H13" s="457">
        <v>2000</v>
      </c>
      <c r="I13" s="457">
        <v>2100</v>
      </c>
      <c r="J13" s="457">
        <v>2200</v>
      </c>
      <c r="K13" s="464">
        <v>2300</v>
      </c>
      <c r="L13" s="457">
        <v>2400</v>
      </c>
      <c r="M13" s="359"/>
      <c r="N13" s="360"/>
      <c r="O13" s="248"/>
      <c r="P13" s="248"/>
      <c r="Q13" s="199"/>
      <c r="R13" s="199"/>
      <c r="S13" s="199"/>
    </row>
    <row r="14" spans="1:19" s="187" customFormat="1" ht="21.75" customHeight="1" thickBot="1" x14ac:dyDescent="0.3">
      <c r="A14" s="368"/>
      <c r="B14" s="370" t="s">
        <v>236</v>
      </c>
      <c r="C14" s="458"/>
      <c r="D14" s="458"/>
      <c r="E14" s="458"/>
      <c r="F14" s="458"/>
      <c r="G14" s="458"/>
      <c r="H14" s="458"/>
      <c r="I14" s="458"/>
      <c r="J14" s="458"/>
      <c r="K14" s="465"/>
      <c r="L14" s="458"/>
      <c r="M14" s="359" t="s">
        <v>159</v>
      </c>
      <c r="N14" s="368"/>
      <c r="O14" s="248"/>
      <c r="P14" s="248"/>
      <c r="Q14" s="207"/>
      <c r="R14" s="207"/>
      <c r="S14" s="207"/>
    </row>
    <row r="15" spans="1:19" s="226" customFormat="1" ht="21.75" hidden="1" customHeight="1" x14ac:dyDescent="0.25">
      <c r="A15" s="368"/>
      <c r="B15" s="371" t="s">
        <v>60</v>
      </c>
      <c r="C15" s="372" t="str">
        <f t="shared" ref="C15:L15" si="0">$C$7&amp;C13</f>
        <v>22VP1400</v>
      </c>
      <c r="D15" s="372" t="str">
        <f t="shared" si="0"/>
        <v>22VP1600</v>
      </c>
      <c r="E15" s="372" t="str">
        <f t="shared" si="0"/>
        <v>22VP1700</v>
      </c>
      <c r="F15" s="372" t="str">
        <f t="shared" si="0"/>
        <v>22VP1800</v>
      </c>
      <c r="G15" s="372" t="str">
        <f t="shared" si="0"/>
        <v>22VP1900</v>
      </c>
      <c r="H15" s="372" t="str">
        <f t="shared" si="0"/>
        <v>22VP2000</v>
      </c>
      <c r="I15" s="372" t="str">
        <f t="shared" si="0"/>
        <v>22VP2100</v>
      </c>
      <c r="J15" s="372" t="str">
        <f t="shared" si="0"/>
        <v>22VP2200</v>
      </c>
      <c r="K15" s="373" t="str">
        <f t="shared" si="0"/>
        <v>22VP2300</v>
      </c>
      <c r="L15" s="373" t="str">
        <f t="shared" si="0"/>
        <v>22VP2400</v>
      </c>
      <c r="M15" s="374"/>
      <c r="N15" s="359"/>
      <c r="O15" s="248"/>
      <c r="P15" s="248"/>
      <c r="Q15" s="213"/>
      <c r="R15" s="213"/>
      <c r="S15" s="213"/>
    </row>
    <row r="16" spans="1:19" ht="21.75" hidden="1" customHeight="1" x14ac:dyDescent="0.25">
      <c r="A16" s="360"/>
      <c r="B16" s="375" t="s">
        <v>98</v>
      </c>
      <c r="C16" s="376">
        <f t="shared" ref="C16:L16" si="1">C23*$L$9^C24</f>
        <v>137.45057049868038</v>
      </c>
      <c r="D16" s="376">
        <f t="shared" si="1"/>
        <v>149.51116042368602</v>
      </c>
      <c r="E16" s="376">
        <f t="shared" si="1"/>
        <v>159.0509219303095</v>
      </c>
      <c r="F16" s="376">
        <f t="shared" si="1"/>
        <v>162.45222573882154</v>
      </c>
      <c r="G16" s="376">
        <f t="shared" si="1"/>
        <v>173.23395924993494</v>
      </c>
      <c r="H16" s="376">
        <f t="shared" si="1"/>
        <v>177.37417769341374</v>
      </c>
      <c r="I16" s="376">
        <f t="shared" si="1"/>
        <v>189.06272268928873</v>
      </c>
      <c r="J16" s="376">
        <f t="shared" si="1"/>
        <v>193.52002539859362</v>
      </c>
      <c r="K16" s="377">
        <f t="shared" si="1"/>
        <v>206.21348261113553</v>
      </c>
      <c r="L16" s="377">
        <f t="shared" si="1"/>
        <v>210.97184042370134</v>
      </c>
      <c r="M16" s="360"/>
      <c r="N16" s="359"/>
      <c r="O16" s="194"/>
      <c r="P16" s="194"/>
      <c r="Q16" s="206"/>
      <c r="R16" s="206"/>
      <c r="S16" s="206"/>
    </row>
    <row r="17" spans="1:19" s="174" customFormat="1" ht="21.75" customHeight="1" thickTop="1" x14ac:dyDescent="0.25">
      <c r="A17" s="368"/>
      <c r="B17" s="378">
        <v>300</v>
      </c>
      <c r="C17" s="379">
        <f t="shared" ref="C17:L22" si="2">C$16*3/100*$B17</f>
        <v>1237.0551344881235</v>
      </c>
      <c r="D17" s="380">
        <f t="shared" si="2"/>
        <v>1345.6004438131743</v>
      </c>
      <c r="E17" s="380">
        <f t="shared" si="2"/>
        <v>1431.4582973727856</v>
      </c>
      <c r="F17" s="380">
        <f t="shared" si="2"/>
        <v>1462.070031649394</v>
      </c>
      <c r="G17" s="380">
        <f t="shared" si="2"/>
        <v>1559.1056332494145</v>
      </c>
      <c r="H17" s="380">
        <f t="shared" si="2"/>
        <v>1596.3675992407238</v>
      </c>
      <c r="I17" s="380">
        <f t="shared" si="2"/>
        <v>1701.5645042035985</v>
      </c>
      <c r="J17" s="380">
        <f t="shared" si="2"/>
        <v>1741.6802285873428</v>
      </c>
      <c r="K17" s="380">
        <f t="shared" si="2"/>
        <v>1855.9213435002198</v>
      </c>
      <c r="L17" s="381">
        <f t="shared" si="2"/>
        <v>1898.7465638133119</v>
      </c>
      <c r="M17" s="368"/>
      <c r="N17" s="382" t="str">
        <f>"Type "&amp;MID(C7,1,2)&amp;" ►"</f>
        <v>Type 22 ►</v>
      </c>
      <c r="O17" s="248"/>
      <c r="P17" s="248"/>
      <c r="Q17" s="199"/>
      <c r="R17" s="199"/>
      <c r="S17" s="199"/>
    </row>
    <row r="18" spans="1:19" s="222" customFormat="1" ht="21.75" customHeight="1" x14ac:dyDescent="0.25">
      <c r="A18" s="383"/>
      <c r="B18" s="378">
        <v>400</v>
      </c>
      <c r="C18" s="384">
        <f t="shared" si="2"/>
        <v>1649.4068459841646</v>
      </c>
      <c r="D18" s="385">
        <f t="shared" si="2"/>
        <v>1794.1339250842323</v>
      </c>
      <c r="E18" s="385">
        <f t="shared" si="2"/>
        <v>1908.6110631637141</v>
      </c>
      <c r="F18" s="385">
        <f t="shared" si="2"/>
        <v>1949.4267088658585</v>
      </c>
      <c r="G18" s="385">
        <f t="shared" si="2"/>
        <v>2078.8075109992192</v>
      </c>
      <c r="H18" s="385">
        <f t="shared" si="2"/>
        <v>2128.4901323209651</v>
      </c>
      <c r="I18" s="385">
        <f t="shared" si="2"/>
        <v>2268.7526722714647</v>
      </c>
      <c r="J18" s="385">
        <f t="shared" si="2"/>
        <v>2322.2403047831235</v>
      </c>
      <c r="K18" s="385">
        <f t="shared" si="2"/>
        <v>2474.5617913336264</v>
      </c>
      <c r="L18" s="386">
        <f t="shared" si="2"/>
        <v>2531.662085084416</v>
      </c>
      <c r="M18" s="359" t="s">
        <v>161</v>
      </c>
      <c r="N18" s="360"/>
      <c r="O18" s="212"/>
      <c r="P18" s="212"/>
      <c r="Q18" s="221"/>
      <c r="R18" s="221"/>
      <c r="S18" s="221"/>
    </row>
    <row r="19" spans="1:19" ht="21.75" customHeight="1" x14ac:dyDescent="0.25">
      <c r="A19" s="360"/>
      <c r="B19" s="378">
        <v>500</v>
      </c>
      <c r="C19" s="384">
        <f t="shared" si="2"/>
        <v>2061.7585574802056</v>
      </c>
      <c r="D19" s="385">
        <f t="shared" si="2"/>
        <v>2242.6674063552905</v>
      </c>
      <c r="E19" s="385">
        <f t="shared" si="2"/>
        <v>2385.7638289546426</v>
      </c>
      <c r="F19" s="385">
        <f t="shared" si="2"/>
        <v>2436.783386082323</v>
      </c>
      <c r="G19" s="385">
        <f t="shared" si="2"/>
        <v>2598.5093887490239</v>
      </c>
      <c r="H19" s="385">
        <f t="shared" si="2"/>
        <v>2660.6126654012064</v>
      </c>
      <c r="I19" s="385">
        <f t="shared" si="2"/>
        <v>2835.9408403393309</v>
      </c>
      <c r="J19" s="385">
        <f t="shared" si="2"/>
        <v>2902.8003809789043</v>
      </c>
      <c r="K19" s="385">
        <f t="shared" si="2"/>
        <v>3093.202239167033</v>
      </c>
      <c r="L19" s="386">
        <f t="shared" si="2"/>
        <v>3164.5776063555199</v>
      </c>
      <c r="M19" s="387"/>
      <c r="N19" s="360"/>
      <c r="O19" s="194"/>
      <c r="P19" s="194"/>
      <c r="Q19" s="206"/>
      <c r="R19" s="206"/>
      <c r="S19" s="206"/>
    </row>
    <row r="20" spans="1:19" ht="21.75" customHeight="1" x14ac:dyDescent="0.25">
      <c r="A20" s="360"/>
      <c r="B20" s="378">
        <v>600</v>
      </c>
      <c r="C20" s="384">
        <f t="shared" si="2"/>
        <v>2474.110268976247</v>
      </c>
      <c r="D20" s="385">
        <f t="shared" si="2"/>
        <v>2691.2008876263485</v>
      </c>
      <c r="E20" s="385">
        <f t="shared" si="2"/>
        <v>2862.9165947455713</v>
      </c>
      <c r="F20" s="385">
        <f t="shared" si="2"/>
        <v>2924.1400632987879</v>
      </c>
      <c r="G20" s="385">
        <f t="shared" si="2"/>
        <v>3118.211266498829</v>
      </c>
      <c r="H20" s="385">
        <f t="shared" si="2"/>
        <v>3192.7351984814477</v>
      </c>
      <c r="I20" s="385">
        <f t="shared" si="2"/>
        <v>3403.129008407197</v>
      </c>
      <c r="J20" s="385">
        <f t="shared" si="2"/>
        <v>3483.3604571746855</v>
      </c>
      <c r="K20" s="385">
        <f t="shared" si="2"/>
        <v>3711.8426870004396</v>
      </c>
      <c r="L20" s="386">
        <f t="shared" si="2"/>
        <v>3797.4931276266238</v>
      </c>
      <c r="M20" s="359" t="s">
        <v>162</v>
      </c>
      <c r="N20" s="360"/>
      <c r="O20" s="194"/>
      <c r="P20" s="194"/>
      <c r="Q20" s="206"/>
      <c r="R20" s="206"/>
      <c r="S20" s="206"/>
    </row>
    <row r="21" spans="1:19" ht="21.75" customHeight="1" x14ac:dyDescent="0.25">
      <c r="A21" s="360"/>
      <c r="B21" s="378">
        <v>700</v>
      </c>
      <c r="C21" s="384">
        <f t="shared" si="2"/>
        <v>2886.4619804722879</v>
      </c>
      <c r="D21" s="385">
        <f t="shared" si="2"/>
        <v>3139.7343688974065</v>
      </c>
      <c r="E21" s="385">
        <f t="shared" si="2"/>
        <v>3340.0693605364995</v>
      </c>
      <c r="F21" s="385">
        <f t="shared" si="2"/>
        <v>3411.4967405152524</v>
      </c>
      <c r="G21" s="385">
        <f t="shared" si="2"/>
        <v>3637.9131442486337</v>
      </c>
      <c r="H21" s="385">
        <f t="shared" si="2"/>
        <v>3724.857731561689</v>
      </c>
      <c r="I21" s="385">
        <f t="shared" si="2"/>
        <v>3970.3171764750632</v>
      </c>
      <c r="J21" s="385">
        <f t="shared" si="2"/>
        <v>4063.9205333704663</v>
      </c>
      <c r="K21" s="385">
        <f t="shared" si="2"/>
        <v>4330.4831348338466</v>
      </c>
      <c r="L21" s="386">
        <f t="shared" si="2"/>
        <v>4430.4086488977282</v>
      </c>
      <c r="M21" s="387"/>
      <c r="N21" s="360"/>
      <c r="O21" s="194"/>
      <c r="P21" s="194"/>
      <c r="Q21" s="206"/>
      <c r="R21" s="206"/>
      <c r="S21" s="206"/>
    </row>
    <row r="22" spans="1:19" ht="21.75" customHeight="1" x14ac:dyDescent="0.25">
      <c r="A22" s="360"/>
      <c r="B22" s="378">
        <v>900</v>
      </c>
      <c r="C22" s="388">
        <f t="shared" si="2"/>
        <v>3711.1654034643702</v>
      </c>
      <c r="D22" s="389">
        <f t="shared" si="2"/>
        <v>4036.8013314395225</v>
      </c>
      <c r="E22" s="389">
        <f t="shared" si="2"/>
        <v>4294.3748921183569</v>
      </c>
      <c r="F22" s="389">
        <f t="shared" si="2"/>
        <v>4386.2100949481819</v>
      </c>
      <c r="G22" s="389">
        <f t="shared" si="2"/>
        <v>4677.3168997482435</v>
      </c>
      <c r="H22" s="389">
        <f t="shared" si="2"/>
        <v>4789.102797722172</v>
      </c>
      <c r="I22" s="389">
        <f t="shared" si="2"/>
        <v>5104.6935126107956</v>
      </c>
      <c r="J22" s="389">
        <f t="shared" si="2"/>
        <v>5225.0406857620283</v>
      </c>
      <c r="K22" s="389">
        <f t="shared" si="2"/>
        <v>5567.7640305006598</v>
      </c>
      <c r="L22" s="390">
        <f t="shared" si="2"/>
        <v>5696.239691439936</v>
      </c>
      <c r="M22" s="359" t="s">
        <v>163</v>
      </c>
      <c r="N22" s="360"/>
      <c r="O22" s="194"/>
      <c r="P22" s="194"/>
      <c r="Q22" s="206"/>
      <c r="R22" s="206"/>
      <c r="S22" s="206"/>
    </row>
    <row r="23" spans="1:19" ht="15" hidden="1" customHeight="1" x14ac:dyDescent="0.25">
      <c r="A23" s="360"/>
      <c r="B23" s="391" t="s">
        <v>90</v>
      </c>
      <c r="C23" s="392">
        <f>HLOOKUP(C15,[2]TUTTI_VERT!$B$1:$CK$8,8,FALSE)*(1-D27)</f>
        <v>0.48384559999999999</v>
      </c>
      <c r="D23" s="392">
        <f>HLOOKUP(D15,[2]TUTTI_VERT!$B$1:$CK$8,8,FALSE)*(1-D27)</f>
        <v>0.54549739999999991</v>
      </c>
      <c r="E23" s="392">
        <f>HLOOKUP(E15,[2]TUTTI_VERT!$B$1:$CK$8,8,FALSE)</f>
        <v>0.59077999999999997</v>
      </c>
      <c r="F23" s="392">
        <f>HLOOKUP(F15,[2]TUTTI_VERT!$B$1:$CK$8,8,FALSE)*(1-D27)</f>
        <v>0.61433260000000001</v>
      </c>
      <c r="G23" s="392">
        <f>HLOOKUP(G15,[2]TUTTI_VERT!$B$1:$CK$8,8,FALSE)</f>
        <v>0.62563999999999997</v>
      </c>
      <c r="H23" s="392">
        <f>HLOOKUP(H15,[2]TUTTI_VERT!$B$1:$CK$8,8,FALSE)*(1-D27)</f>
        <v>0.61175520000000005</v>
      </c>
      <c r="I23" s="392">
        <f>HLOOKUP(I15,[2]TUTTI_VERT!$B$1:$CK$8,8,FALSE)</f>
        <v>0.62273999999999996</v>
      </c>
      <c r="J23" s="392">
        <f>HLOOKUP(J15,[2]TUTTI_VERT!$B$1:$CK$8,8,FALSE)*(1-D27)</f>
        <v>0.60872700000000002</v>
      </c>
      <c r="K23" s="392">
        <f>HLOOKUP(K15,[2]TUTTI_VERT!$B$1:$CK$8,8,FALSE)</f>
        <v>0.61948000000000003</v>
      </c>
      <c r="L23" s="393">
        <f>HLOOKUP(L15,[2]TUTTI_VERT!$B$1:$CK$8,8,FALSE)*(1-D27)</f>
        <v>0.60708059999999997</v>
      </c>
      <c r="M23" s="359"/>
      <c r="N23" s="360"/>
      <c r="O23" s="194"/>
      <c r="P23" s="194"/>
      <c r="Q23" s="206"/>
      <c r="R23" s="206"/>
      <c r="S23" s="206"/>
    </row>
    <row r="24" spans="1:19" ht="15" hidden="1" customHeight="1" x14ac:dyDescent="0.25">
      <c r="A24" s="360"/>
      <c r="B24" s="394" t="s">
        <v>89</v>
      </c>
      <c r="C24" s="395">
        <f>HLOOKUP(C15,[2]TUTTI_VERT!$B$1:$CK$8,7,FALSE)</f>
        <v>1.3797699999999999</v>
      </c>
      <c r="D24" s="395">
        <f>HLOOKUP(D15,[2]TUTTI_VERT!$B$1:$CK$8,7,FALSE)</f>
        <v>1.3710199999999999</v>
      </c>
      <c r="E24" s="395">
        <f>HLOOKUP(E15,[2]TUTTI_VERT!$B$1:$CK$8,7,FALSE)</f>
        <v>1.3666499999999999</v>
      </c>
      <c r="F24" s="395">
        <f>HLOOKUP(F15,[2]TUTTI_VERT!$B$1:$CK$8,7,FALSE)</f>
        <v>1.3622700000000001</v>
      </c>
      <c r="G24" s="395">
        <f>HLOOKUP(G15,[2]TUTTI_VERT!$B$1:$CK$8,7,FALSE)</f>
        <v>1.37351</v>
      </c>
      <c r="H24" s="395">
        <f>HLOOKUP(H15,[2]TUTTI_VERT!$B$1:$CK$8,7,FALSE)</f>
        <v>1.38476</v>
      </c>
      <c r="I24" s="395">
        <f>HLOOKUP(I15,[2]TUTTI_VERT!$B$1:$CK$8,7,FALSE)</f>
        <v>1.3959999999999999</v>
      </c>
      <c r="J24" s="395">
        <f>HLOOKUP(J15,[2]TUTTI_VERT!$B$1:$CK$8,7,FALSE)</f>
        <v>1.4072499999999999</v>
      </c>
      <c r="K24" s="395">
        <f>HLOOKUP(K15,[2]TUTTI_VERT!$B$1:$CK$8,7,FALSE)</f>
        <v>1.41849</v>
      </c>
      <c r="L24" s="396">
        <f>HLOOKUP(L15,[2]TUTTI_VERT!$B$1:$CK$8,7,FALSE)</f>
        <v>1.429</v>
      </c>
      <c r="M24" s="359"/>
      <c r="N24" s="360"/>
      <c r="O24" s="194"/>
      <c r="P24" s="194"/>
      <c r="Q24" s="206"/>
      <c r="R24" s="206"/>
      <c r="S24" s="206"/>
    </row>
    <row r="25" spans="1:19" s="224" customFormat="1" ht="21.75" hidden="1" customHeight="1" x14ac:dyDescent="0.25">
      <c r="A25" s="363"/>
      <c r="B25" s="397" t="s">
        <v>158</v>
      </c>
      <c r="C25" s="397" t="str">
        <f>HLOOKUP(C15,[2]TUTTI_VERT!$B$1:$CK$8,4,FALSE)</f>
        <v>ENE/MRT.RES.15019</v>
      </c>
      <c r="D25" s="397" t="str">
        <f>HLOOKUP(D15,[2]TUTTI_VERT!$B$1:$CK$8,4,FALSE)</f>
        <v>ENE/MRT.RES.15019</v>
      </c>
      <c r="E25" s="397" t="str">
        <f>HLOOKUP(E15,[2]TUTTI_VERT!$B$1:$CK$8,4,FALSE)</f>
        <v>ENE/MRT.RES.15019</v>
      </c>
      <c r="F25" s="397" t="str">
        <f>HLOOKUP(F15,[2]TUTTI_VERT!$B$1:$CK$8,4,FALSE)</f>
        <v>ENE/MRT.RES.15019</v>
      </c>
      <c r="G25" s="397" t="str">
        <f>HLOOKUP(G15,[2]TUTTI_VERT!$B$1:$CK$8,4,FALSE)</f>
        <v>ENE/MRT.RES.15019</v>
      </c>
      <c r="H25" s="397" t="str">
        <f>HLOOKUP(H15,[2]TUTTI_VERT!$B$1:$CK$8,4,FALSE)</f>
        <v>ENE/MRT.RES.15019</v>
      </c>
      <c r="I25" s="397" t="str">
        <f>HLOOKUP(I15,[2]TUTTI_VERT!$B$1:$CK$8,4,FALSE)</f>
        <v>ENE/MRT.RES.15019</v>
      </c>
      <c r="J25" s="397" t="str">
        <f>HLOOKUP(J15,[2]TUTTI_VERT!$B$1:$CK$8,4,FALSE)</f>
        <v>ENE/MRT.RES.15019</v>
      </c>
      <c r="K25" s="398" t="str">
        <f>HLOOKUP(K15,[2]TUTTI_VERT!$B$1:$CK$8,4,FALSE)</f>
        <v>ENE/MRT.RES.15019</v>
      </c>
      <c r="L25" s="398" t="str">
        <f>HLOOKUP(L15,[2]TUTTI_VERT!$B$1:$CK$8,4,FALSE)</f>
        <v>ENE/MRT.RES.15019</v>
      </c>
      <c r="M25" s="399"/>
      <c r="N25" s="363"/>
      <c r="O25" s="179"/>
      <c r="P25" s="179"/>
      <c r="Q25" s="223"/>
      <c r="R25" s="223"/>
      <c r="S25" s="223"/>
    </row>
    <row r="26" spans="1:19" ht="18.75" hidden="1" customHeight="1" x14ac:dyDescent="0.25">
      <c r="A26" s="360"/>
      <c r="B26" s="360"/>
      <c r="C26" s="400"/>
      <c r="D26" s="360"/>
      <c r="E26" s="360"/>
      <c r="F26" s="360"/>
      <c r="G26" s="359"/>
      <c r="H26" s="360"/>
      <c r="I26" s="360"/>
      <c r="J26" s="360"/>
      <c r="K26" s="463"/>
      <c r="L26" s="463"/>
      <c r="M26" s="399"/>
      <c r="N26" s="359"/>
      <c r="O26" s="194"/>
      <c r="P26" s="194"/>
      <c r="Q26" s="206"/>
      <c r="R26" s="206"/>
      <c r="S26" s="206"/>
    </row>
    <row r="27" spans="1:19" ht="18.75" hidden="1" customHeight="1" x14ac:dyDescent="0.25">
      <c r="A27" s="360"/>
      <c r="B27" s="360"/>
      <c r="C27" s="401"/>
      <c r="D27" s="402">
        <v>0.02</v>
      </c>
      <c r="E27" s="360"/>
      <c r="F27" s="360"/>
      <c r="G27" s="359"/>
      <c r="H27" s="360"/>
      <c r="I27" s="360"/>
      <c r="J27" s="360"/>
      <c r="K27" s="466"/>
      <c r="L27" s="466"/>
      <c r="M27" s="399"/>
      <c r="N27" s="359"/>
      <c r="O27" s="194"/>
      <c r="P27" s="194"/>
      <c r="Q27" s="206"/>
      <c r="R27" s="206"/>
      <c r="S27" s="206"/>
    </row>
    <row r="28" spans="1:19" ht="18.75" customHeight="1" x14ac:dyDescent="0.25">
      <c r="A28" s="387"/>
      <c r="B28" s="387"/>
      <c r="C28" s="403"/>
      <c r="D28" s="387"/>
      <c r="E28" s="387"/>
      <c r="F28" s="387"/>
      <c r="G28" s="404"/>
      <c r="H28" s="405"/>
      <c r="I28" s="387"/>
      <c r="J28" s="387"/>
      <c r="K28" s="462"/>
      <c r="L28" s="462"/>
      <c r="M28" s="406"/>
      <c r="N28" s="404"/>
    </row>
    <row r="29" spans="1:19" ht="21.75" customHeight="1" x14ac:dyDescent="0.25">
      <c r="A29" s="387"/>
      <c r="B29" s="387"/>
      <c r="C29" s="403"/>
      <c r="D29" s="387"/>
      <c r="E29" s="387"/>
      <c r="F29" s="387"/>
      <c r="G29" s="404"/>
      <c r="H29" s="405"/>
      <c r="I29" s="387"/>
      <c r="J29" s="387"/>
      <c r="K29" s="387"/>
      <c r="L29" s="387"/>
      <c r="M29" s="387"/>
      <c r="N29" s="404"/>
    </row>
    <row r="30" spans="1:19" ht="21.75" customHeight="1" x14ac:dyDescent="0.25">
      <c r="A30" s="387"/>
      <c r="B30" s="387"/>
      <c r="C30" s="403"/>
      <c r="D30" s="387"/>
      <c r="E30" s="387"/>
      <c r="F30" s="387"/>
      <c r="G30" s="404"/>
      <c r="H30" s="405"/>
      <c r="I30" s="387"/>
      <c r="J30" s="387"/>
      <c r="K30" s="403"/>
      <c r="L30" s="387"/>
      <c r="M30" s="387"/>
      <c r="N30" s="404"/>
    </row>
    <row r="31" spans="1:19" ht="21.75" customHeight="1" x14ac:dyDescent="0.25">
      <c r="A31" s="387"/>
      <c r="B31" s="387"/>
      <c r="C31" s="403"/>
      <c r="D31" s="387"/>
      <c r="E31" s="387"/>
      <c r="F31" s="387"/>
      <c r="G31" s="404"/>
      <c r="H31" s="405"/>
      <c r="I31" s="387"/>
      <c r="J31" s="387"/>
      <c r="K31" s="403"/>
      <c r="L31" s="387"/>
      <c r="M31" s="387"/>
      <c r="N31" s="404"/>
    </row>
    <row r="32" spans="1:19" s="188" customFormat="1" ht="21.75" customHeight="1" x14ac:dyDescent="0.25">
      <c r="A32" s="407"/>
      <c r="B32" s="407"/>
      <c r="C32" s="408"/>
      <c r="D32" s="407"/>
      <c r="E32" s="407"/>
      <c r="F32" s="407"/>
      <c r="G32" s="409"/>
      <c r="H32" s="410"/>
      <c r="I32" s="407"/>
      <c r="J32" s="407"/>
      <c r="K32" s="408"/>
      <c r="L32" s="407"/>
      <c r="M32" s="407"/>
      <c r="N32" s="409"/>
    </row>
    <row r="33" spans="1:14" s="188" customFormat="1" ht="21.75" customHeight="1" x14ac:dyDescent="0.25">
      <c r="A33" s="407"/>
      <c r="B33" s="411"/>
      <c r="C33" s="411"/>
      <c r="D33" s="411"/>
      <c r="E33" s="411"/>
      <c r="F33" s="411"/>
      <c r="G33" s="411"/>
      <c r="H33" s="411"/>
      <c r="I33" s="411"/>
      <c r="J33" s="411"/>
      <c r="K33" s="408"/>
      <c r="L33" s="407"/>
      <c r="M33" s="407"/>
      <c r="N33" s="409"/>
    </row>
    <row r="34" spans="1:14" ht="21.75" customHeight="1" x14ac:dyDescent="0.25">
      <c r="A34" s="387"/>
      <c r="B34" s="387"/>
      <c r="C34" s="403"/>
      <c r="D34" s="387"/>
      <c r="E34" s="387"/>
      <c r="F34" s="387"/>
      <c r="G34" s="404"/>
      <c r="H34" s="405"/>
      <c r="I34" s="387"/>
      <c r="J34" s="387"/>
      <c r="K34" s="403"/>
      <c r="L34" s="387"/>
      <c r="M34" s="387"/>
      <c r="N34" s="404"/>
    </row>
    <row r="35" spans="1:14" ht="21.75" customHeight="1" x14ac:dyDescent="0.25">
      <c r="A35" s="387"/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M35" s="412"/>
      <c r="N35" s="404"/>
    </row>
    <row r="36" spans="1:14" ht="21.75" customHeight="1" x14ac:dyDescent="0.25">
      <c r="A36" s="387"/>
      <c r="B36" s="387"/>
      <c r="C36" s="403"/>
      <c r="D36" s="387"/>
      <c r="E36" s="387"/>
      <c r="F36" s="387"/>
      <c r="G36" s="404"/>
      <c r="H36" s="405"/>
      <c r="I36" s="387"/>
      <c r="J36" s="387"/>
      <c r="K36" s="403"/>
      <c r="L36" s="387"/>
      <c r="M36" s="387"/>
      <c r="N36" s="404"/>
    </row>
    <row r="37" spans="1:14" ht="21.75" customHeight="1" x14ac:dyDescent="0.25">
      <c r="A37" s="387"/>
      <c r="B37" s="387"/>
      <c r="C37" s="403"/>
      <c r="D37" s="387"/>
      <c r="E37" s="387"/>
      <c r="F37" s="387"/>
      <c r="G37" s="404"/>
      <c r="H37" s="405"/>
      <c r="I37" s="387"/>
      <c r="J37" s="387"/>
      <c r="K37" s="403"/>
      <c r="L37" s="387"/>
      <c r="M37" s="387"/>
      <c r="N37" s="404"/>
    </row>
    <row r="38" spans="1:14" ht="21.75" customHeight="1" x14ac:dyDescent="0.25">
      <c r="A38" s="387"/>
      <c r="B38" s="387"/>
      <c r="C38" s="403"/>
      <c r="D38" s="387"/>
      <c r="E38" s="387"/>
      <c r="F38" s="387"/>
      <c r="G38" s="404"/>
      <c r="H38" s="405"/>
      <c r="I38" s="387"/>
      <c r="J38" s="387"/>
      <c r="K38" s="403"/>
      <c r="L38" s="387"/>
      <c r="M38" s="387"/>
      <c r="N38" s="404"/>
    </row>
    <row r="39" spans="1:14" ht="21.75" customHeight="1" x14ac:dyDescent="0.25">
      <c r="A39" s="387"/>
      <c r="B39" s="387"/>
      <c r="C39" s="403"/>
      <c r="D39" s="387"/>
      <c r="E39" s="387"/>
      <c r="F39" s="387"/>
      <c r="G39" s="404"/>
      <c r="H39" s="405"/>
      <c r="I39" s="387"/>
      <c r="J39" s="387"/>
      <c r="K39" s="403"/>
      <c r="L39" s="387"/>
      <c r="M39" s="387"/>
      <c r="N39" s="404"/>
    </row>
    <row r="40" spans="1:14" ht="21.75" customHeight="1" x14ac:dyDescent="0.25">
      <c r="A40" s="387"/>
      <c r="B40" s="387"/>
      <c r="C40" s="403"/>
      <c r="D40" s="387"/>
      <c r="E40" s="387"/>
      <c r="F40" s="387"/>
      <c r="G40" s="404"/>
      <c r="H40" s="405"/>
      <c r="I40" s="387"/>
      <c r="J40" s="387"/>
      <c r="K40" s="403"/>
      <c r="L40" s="387"/>
      <c r="M40" s="387"/>
      <c r="N40" s="404"/>
    </row>
    <row r="41" spans="1:14" ht="21.75" customHeight="1" x14ac:dyDescent="0.25">
      <c r="A41" s="387"/>
      <c r="B41" s="387"/>
      <c r="C41" s="403"/>
      <c r="D41" s="387"/>
      <c r="E41" s="387"/>
      <c r="F41" s="387"/>
      <c r="G41" s="404"/>
      <c r="H41" s="405"/>
      <c r="I41" s="387"/>
      <c r="J41" s="387"/>
      <c r="K41" s="403"/>
      <c r="L41" s="387"/>
      <c r="M41" s="387"/>
      <c r="N41" s="404"/>
    </row>
    <row r="42" spans="1:14" ht="21.75" customHeight="1" x14ac:dyDescent="0.25">
      <c r="A42" s="387"/>
      <c r="B42" s="387"/>
      <c r="C42" s="403"/>
      <c r="D42" s="387"/>
      <c r="E42" s="387"/>
      <c r="F42" s="387"/>
      <c r="G42" s="404"/>
      <c r="H42" s="405"/>
      <c r="I42" s="387"/>
      <c r="J42" s="387"/>
      <c r="K42" s="403"/>
      <c r="L42" s="387"/>
      <c r="M42" s="387"/>
      <c r="N42" s="404"/>
    </row>
    <row r="43" spans="1:14" ht="21.75" customHeight="1" x14ac:dyDescent="0.25">
      <c r="A43" s="387"/>
      <c r="B43" s="387"/>
      <c r="C43" s="403"/>
      <c r="D43" s="387"/>
      <c r="E43" s="387"/>
      <c r="F43" s="387"/>
      <c r="G43" s="404"/>
      <c r="H43" s="405"/>
      <c r="I43" s="387"/>
      <c r="J43" s="387"/>
      <c r="K43" s="403"/>
      <c r="L43" s="387"/>
      <c r="M43" s="387"/>
      <c r="N43" s="404"/>
    </row>
    <row r="44" spans="1:14" ht="21.75" customHeight="1" x14ac:dyDescent="0.25">
      <c r="A44" s="281"/>
      <c r="B44" s="281"/>
    </row>
    <row r="45" spans="1:14" ht="21.75" customHeight="1" x14ac:dyDescent="0.25"/>
    <row r="46" spans="1:14" ht="21.75" customHeight="1" x14ac:dyDescent="0.25"/>
    <row r="47" spans="1:14" ht="21.75" customHeight="1" x14ac:dyDescent="0.25"/>
    <row r="48" spans="1:14" ht="21.75" customHeight="1" x14ac:dyDescent="0.25"/>
    <row r="49" ht="21.75" customHeight="1" x14ac:dyDescent="0.25"/>
    <row r="50" ht="21.75" customHeight="1" x14ac:dyDescent="0.25"/>
  </sheetData>
  <mergeCells count="19">
    <mergeCell ref="A1:N1"/>
    <mergeCell ref="K28:L28"/>
    <mergeCell ref="K26:L26"/>
    <mergeCell ref="J13:J14"/>
    <mergeCell ref="K13:K14"/>
    <mergeCell ref="L13:L14"/>
    <mergeCell ref="K27:L27"/>
    <mergeCell ref="H13:H14"/>
    <mergeCell ref="I13:I14"/>
    <mergeCell ref="A6:N6"/>
    <mergeCell ref="C13:C14"/>
    <mergeCell ref="D13:D14"/>
    <mergeCell ref="E13:E14"/>
    <mergeCell ref="F13:F14"/>
    <mergeCell ref="G13:G14"/>
    <mergeCell ref="A7:B7"/>
    <mergeCell ref="A8:B8"/>
    <mergeCell ref="A9:B9"/>
    <mergeCell ref="A10:B10"/>
  </mergeCells>
  <conditionalFormatting sqref="B17:B22">
    <cfRule type="cellIs" dxfId="11" priority="9" operator="equal">
      <formula>#REF!</formula>
    </cfRule>
  </conditionalFormatting>
  <conditionalFormatting sqref="C16:L22">
    <cfRule type="cellIs" dxfId="10" priority="10" operator="between">
      <formula>#REF!+1</formula>
      <formula>#REF!-1</formula>
    </cfRule>
  </conditionalFormatting>
  <conditionalFormatting sqref="C16:L24">
    <cfRule type="cellIs" dxfId="9" priority="8" operator="equal">
      <formula>0</formula>
    </cfRule>
  </conditionalFormatting>
  <conditionalFormatting sqref="B16">
    <cfRule type="cellIs" dxfId="8" priority="7" operator="equal">
      <formula>#REF!</formula>
    </cfRule>
  </conditionalFormatting>
  <conditionalFormatting sqref="M14 M18 M22:M24 M20">
    <cfRule type="cellIs" dxfId="7" priority="11" operator="notEqual">
      <formula>$N$17</formula>
    </cfRule>
  </conditionalFormatting>
  <conditionalFormatting sqref="L9">
    <cfRule type="cellIs" dxfId="6" priority="6" operator="equal">
      <formula>"ΔT"</formula>
    </cfRule>
  </conditionalFormatting>
  <conditionalFormatting sqref="C11">
    <cfRule type="cellIs" dxfId="5" priority="1" operator="equal">
      <formula>"Test conditions ΔT30 according to EN 442 are 55/45/20; related thermal outputs on Catalogue"</formula>
    </cfRule>
    <cfRule type="cellIs" dxfId="4" priority="5" operator="equal">
      <formula>"Test conditions ΔT50 according to EN 442 are 75/65/20; related thermal outputs on Catalogue"</formula>
    </cfRule>
  </conditionalFormatting>
  <conditionalFormatting sqref="C8">
    <cfRule type="expression" dxfId="3" priority="4">
      <formula>AND($D$2=75,$D$3=65,$D$4=20)</formula>
    </cfRule>
  </conditionalFormatting>
  <conditionalFormatting sqref="C9">
    <cfRule type="expression" dxfId="2" priority="3">
      <formula>AND($D$2=75,$D$3=65,$D$4=20)</formula>
    </cfRule>
  </conditionalFormatting>
  <conditionalFormatting sqref="C10">
    <cfRule type="expression" dxfId="1" priority="2">
      <formula>AND($D$2=75,$D$3=65,$D$4=20)</formula>
    </cfRule>
  </conditionalFormatting>
  <conditionalFormatting sqref="M7:M13">
    <cfRule type="cellIs" dxfId="0" priority="12" operator="notEqual">
      <formula>$I$22</formula>
    </cfRule>
  </conditionalFormatting>
  <dataValidations count="4">
    <dataValidation type="list" allowBlank="1" showInputMessage="1" showErrorMessage="1" sqref="C7" xr:uid="{00000000-0002-0000-0900-000000000000}">
      <formula1>$C$2:$C$5</formula1>
    </dataValidation>
    <dataValidation type="whole" allowBlank="1" showInputMessage="1" showErrorMessage="1" sqref="C8" xr:uid="{00000000-0002-0000-0900-000001000000}">
      <formula1>20</formula1>
      <formula2>110</formula2>
    </dataValidation>
    <dataValidation type="whole" allowBlank="1" showInputMessage="1" showErrorMessage="1" sqref="C9" xr:uid="{00000000-0002-0000-0900-000002000000}">
      <formula1>10</formula1>
      <formula2>100</formula2>
    </dataValidation>
    <dataValidation type="whole" allowBlank="1" showInputMessage="1" showErrorMessage="1" sqref="C10" xr:uid="{00000000-0002-0000-0900-000003000000}">
      <formula1>5</formula1>
      <formula2>25</formula2>
    </dataValidation>
  </dataValidations>
  <pageMargins left="0.23622047244094491" right="0.19685039370078741" top="0.59055118110236227" bottom="0.55118110236220474" header="0.31496062992125984" footer="0.31496062992125984"/>
  <pageSetup paperSize="9" scale="77" orientation="landscape" r:id="rId1"/>
  <headerFooter>
    <oddHeader xml:space="preserve">&amp;C </oddHeader>
    <oddFooter>&amp;C&amp;G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CN11"/>
  <sheetViews>
    <sheetView zoomScaleNormal="100" workbookViewId="0">
      <pane xSplit="1" ySplit="6" topLeftCell="B7" activePane="bottomRight" state="frozenSplit"/>
      <selection pane="topRight" activeCell="B1" sqref="B1"/>
      <selection pane="bottomLeft" activeCell="A22" sqref="A22"/>
      <selection pane="bottomRight" sqref="A1:XFD1048576"/>
    </sheetView>
  </sheetViews>
  <sheetFormatPr defaultRowHeight="12" x14ac:dyDescent="0.2"/>
  <cols>
    <col min="1" max="1" width="18.42578125" style="35" customWidth="1"/>
    <col min="2" max="9" width="9.28515625" style="36" customWidth="1"/>
    <col min="10" max="10" width="9.28515625" style="143" customWidth="1"/>
    <col min="11" max="11" width="9.28515625" style="36" customWidth="1"/>
    <col min="12" max="12" width="9.28515625" style="143" customWidth="1"/>
    <col min="13" max="20" width="9.28515625" style="36" customWidth="1"/>
    <col min="21" max="21" width="9.28515625" style="143" customWidth="1"/>
    <col min="22" max="22" width="9.28515625" style="36" customWidth="1"/>
    <col min="23" max="23" width="9.28515625" style="143" customWidth="1"/>
    <col min="24" max="31" width="9.28515625" style="36" customWidth="1"/>
    <col min="32" max="32" width="9.28515625" style="143" customWidth="1"/>
    <col min="33" max="33" width="9.28515625" style="36" customWidth="1"/>
    <col min="34" max="34" width="9.28515625" style="143" customWidth="1"/>
    <col min="35" max="42" width="9.28515625" style="36" customWidth="1"/>
    <col min="43" max="43" width="9.28515625" style="143" customWidth="1"/>
    <col min="44" max="44" width="9.28515625" style="36" customWidth="1"/>
    <col min="45" max="45" width="9.28515625" style="143" customWidth="1"/>
    <col min="46" max="53" width="9.28515625" style="36" customWidth="1"/>
    <col min="54" max="54" width="9.28515625" style="143" customWidth="1"/>
    <col min="55" max="55" width="9.28515625" style="36" customWidth="1"/>
    <col min="56" max="56" width="9.28515625" style="143" customWidth="1"/>
    <col min="57" max="64" width="9.28515625" style="36" customWidth="1"/>
    <col min="65" max="65" width="9.28515625" style="143" customWidth="1"/>
    <col min="66" max="66" width="9.28515625" style="36" customWidth="1"/>
    <col min="67" max="67" width="9.28515625" style="143" customWidth="1"/>
    <col min="68" max="75" width="9.28515625" style="36" customWidth="1"/>
    <col min="76" max="76" width="9.28515625" style="143" customWidth="1"/>
    <col min="77" max="77" width="9.28515625" style="36" customWidth="1"/>
    <col min="78" max="78" width="9.28515625" style="143" customWidth="1"/>
    <col min="79" max="86" width="9.28515625" style="36" customWidth="1"/>
    <col min="87" max="89" width="9.28515625" style="166" customWidth="1"/>
    <col min="90" max="92" width="9.140625" style="36"/>
    <col min="93" max="16384" width="9.140625" style="1"/>
  </cols>
  <sheetData>
    <row r="1" spans="1:92" s="91" customFormat="1" ht="12.75" customHeight="1" x14ac:dyDescent="0.25">
      <c r="A1" s="99" t="s">
        <v>60</v>
      </c>
      <c r="B1" s="93" t="str">
        <f t="shared" ref="B1:AG1" si="0">B2&amp;B5</f>
        <v>10VP1400</v>
      </c>
      <c r="C1" s="94" t="str">
        <f t="shared" si="0"/>
        <v>10VP1500</v>
      </c>
      <c r="D1" s="94" t="str">
        <f t="shared" si="0"/>
        <v>10VP1600</v>
      </c>
      <c r="E1" s="94" t="str">
        <f t="shared" si="0"/>
        <v>10VP1700</v>
      </c>
      <c r="F1" s="94" t="str">
        <f t="shared" si="0"/>
        <v>10VP1800</v>
      </c>
      <c r="G1" s="94" t="str">
        <f t="shared" si="0"/>
        <v>10VP1900</v>
      </c>
      <c r="H1" s="94" t="str">
        <f t="shared" si="0"/>
        <v>10VP2000</v>
      </c>
      <c r="I1" s="94" t="str">
        <f t="shared" si="0"/>
        <v>10VP2100</v>
      </c>
      <c r="J1" s="135" t="str">
        <f t="shared" si="0"/>
        <v>10VP2200</v>
      </c>
      <c r="K1" s="94" t="str">
        <f t="shared" si="0"/>
        <v>10VP2300</v>
      </c>
      <c r="L1" s="144" t="str">
        <f t="shared" si="0"/>
        <v>10VP2400</v>
      </c>
      <c r="M1" s="93" t="str">
        <f t="shared" si="0"/>
        <v>20VP1400</v>
      </c>
      <c r="N1" s="94" t="str">
        <f t="shared" si="0"/>
        <v>20VP1500</v>
      </c>
      <c r="O1" s="94" t="str">
        <f t="shared" si="0"/>
        <v>20VP1600</v>
      </c>
      <c r="P1" s="94" t="str">
        <f t="shared" si="0"/>
        <v>20VP1700</v>
      </c>
      <c r="Q1" s="94" t="str">
        <f t="shared" si="0"/>
        <v>20VP1800</v>
      </c>
      <c r="R1" s="94" t="str">
        <f t="shared" si="0"/>
        <v>20VP1900</v>
      </c>
      <c r="S1" s="94" t="str">
        <f t="shared" si="0"/>
        <v>20VP2000</v>
      </c>
      <c r="T1" s="94" t="str">
        <f t="shared" si="0"/>
        <v>20VP2100</v>
      </c>
      <c r="U1" s="135" t="str">
        <f t="shared" si="0"/>
        <v>20VP2200</v>
      </c>
      <c r="V1" s="94" t="str">
        <f t="shared" si="0"/>
        <v>20VP2300</v>
      </c>
      <c r="W1" s="144" t="str">
        <f t="shared" si="0"/>
        <v>20VP2400</v>
      </c>
      <c r="X1" s="93" t="str">
        <f t="shared" si="0"/>
        <v>21VP1400</v>
      </c>
      <c r="Y1" s="94" t="str">
        <f t="shared" si="0"/>
        <v>21VP1500</v>
      </c>
      <c r="Z1" s="94" t="str">
        <f t="shared" si="0"/>
        <v>21VP1600</v>
      </c>
      <c r="AA1" s="94" t="str">
        <f t="shared" si="0"/>
        <v>21VP1700</v>
      </c>
      <c r="AB1" s="94" t="str">
        <f t="shared" si="0"/>
        <v>21VP1800</v>
      </c>
      <c r="AC1" s="94" t="str">
        <f t="shared" si="0"/>
        <v>21VP1900</v>
      </c>
      <c r="AD1" s="94" t="str">
        <f t="shared" si="0"/>
        <v>21VP2000</v>
      </c>
      <c r="AE1" s="94" t="str">
        <f t="shared" si="0"/>
        <v>21VP2100</v>
      </c>
      <c r="AF1" s="135" t="str">
        <f t="shared" si="0"/>
        <v>21VP2200</v>
      </c>
      <c r="AG1" s="94" t="str">
        <f t="shared" si="0"/>
        <v>21VP2300</v>
      </c>
      <c r="AH1" s="144" t="str">
        <f t="shared" ref="AH1:BM1" si="1">AH2&amp;AH5</f>
        <v>21VP2400</v>
      </c>
      <c r="AI1" s="93" t="str">
        <f t="shared" si="1"/>
        <v>22VP1400</v>
      </c>
      <c r="AJ1" s="94" t="str">
        <f t="shared" si="1"/>
        <v>22VP1500</v>
      </c>
      <c r="AK1" s="94" t="str">
        <f t="shared" si="1"/>
        <v>22VP1600</v>
      </c>
      <c r="AL1" s="94" t="str">
        <f t="shared" si="1"/>
        <v>22VP1700</v>
      </c>
      <c r="AM1" s="94" t="str">
        <f t="shared" si="1"/>
        <v>22VP1800</v>
      </c>
      <c r="AN1" s="94" t="str">
        <f t="shared" si="1"/>
        <v>22VP1900</v>
      </c>
      <c r="AO1" s="94" t="str">
        <f t="shared" si="1"/>
        <v>22VP2000</v>
      </c>
      <c r="AP1" s="94" t="str">
        <f t="shared" si="1"/>
        <v>22VP2100</v>
      </c>
      <c r="AQ1" s="156" t="str">
        <f t="shared" si="1"/>
        <v>22VP2200</v>
      </c>
      <c r="AR1" s="156" t="str">
        <f t="shared" si="1"/>
        <v>22VP2300</v>
      </c>
      <c r="AS1" s="157" t="str">
        <f t="shared" si="1"/>
        <v>22VP2400</v>
      </c>
      <c r="AT1" s="93" t="str">
        <f t="shared" si="1"/>
        <v>10VL1400</v>
      </c>
      <c r="AU1" s="94" t="str">
        <f t="shared" si="1"/>
        <v>10VL1500</v>
      </c>
      <c r="AV1" s="94" t="str">
        <f t="shared" si="1"/>
        <v>10VL1600</v>
      </c>
      <c r="AW1" s="94" t="str">
        <f t="shared" si="1"/>
        <v>10VL1700</v>
      </c>
      <c r="AX1" s="94" t="str">
        <f t="shared" si="1"/>
        <v>10VL1800</v>
      </c>
      <c r="AY1" s="94" t="str">
        <f t="shared" si="1"/>
        <v>10VL1900</v>
      </c>
      <c r="AZ1" s="94" t="str">
        <f t="shared" si="1"/>
        <v>10VL2000</v>
      </c>
      <c r="BA1" s="94" t="str">
        <f t="shared" si="1"/>
        <v>10VL2100</v>
      </c>
      <c r="BB1" s="135" t="str">
        <f t="shared" si="1"/>
        <v>10VL2200</v>
      </c>
      <c r="BC1" s="94" t="str">
        <f t="shared" si="1"/>
        <v>10VL2300</v>
      </c>
      <c r="BD1" s="144" t="str">
        <f t="shared" si="1"/>
        <v>10VL2400</v>
      </c>
      <c r="BE1" s="93" t="str">
        <f t="shared" si="1"/>
        <v>20VL1400</v>
      </c>
      <c r="BF1" s="94" t="str">
        <f t="shared" si="1"/>
        <v>20VL1500</v>
      </c>
      <c r="BG1" s="94" t="str">
        <f t="shared" si="1"/>
        <v>20VL1600</v>
      </c>
      <c r="BH1" s="94" t="str">
        <f t="shared" si="1"/>
        <v>20VL1700</v>
      </c>
      <c r="BI1" s="94" t="str">
        <f t="shared" si="1"/>
        <v>20VL1800</v>
      </c>
      <c r="BJ1" s="94" t="str">
        <f t="shared" si="1"/>
        <v>20VL1900</v>
      </c>
      <c r="BK1" s="94" t="str">
        <f t="shared" si="1"/>
        <v>20VL2000</v>
      </c>
      <c r="BL1" s="94" t="str">
        <f t="shared" si="1"/>
        <v>20VL2100</v>
      </c>
      <c r="BM1" s="135" t="str">
        <f t="shared" si="1"/>
        <v>20VL2200</v>
      </c>
      <c r="BN1" s="94" t="str">
        <f t="shared" ref="BN1:CK1" si="2">BN2&amp;BN5</f>
        <v>20VL2300</v>
      </c>
      <c r="BO1" s="144" t="str">
        <f t="shared" si="2"/>
        <v>20VL2400</v>
      </c>
      <c r="BP1" s="93" t="str">
        <f t="shared" si="2"/>
        <v>21VL1400</v>
      </c>
      <c r="BQ1" s="94" t="str">
        <f t="shared" si="2"/>
        <v>21VL1500</v>
      </c>
      <c r="BR1" s="94" t="str">
        <f t="shared" si="2"/>
        <v>21VL1600</v>
      </c>
      <c r="BS1" s="94" t="str">
        <f t="shared" si="2"/>
        <v>21VL1700</v>
      </c>
      <c r="BT1" s="94" t="str">
        <f t="shared" si="2"/>
        <v>21VL1800</v>
      </c>
      <c r="BU1" s="94" t="str">
        <f t="shared" si="2"/>
        <v>21VL1900</v>
      </c>
      <c r="BV1" s="94" t="str">
        <f t="shared" si="2"/>
        <v>21VL2000</v>
      </c>
      <c r="BW1" s="94" t="str">
        <f t="shared" si="2"/>
        <v>21VL2100</v>
      </c>
      <c r="BX1" s="135" t="str">
        <f t="shared" si="2"/>
        <v>21VL2200</v>
      </c>
      <c r="BY1" s="94" t="str">
        <f t="shared" si="2"/>
        <v>21VL2300</v>
      </c>
      <c r="BZ1" s="144" t="str">
        <f t="shared" si="2"/>
        <v>21VL2400</v>
      </c>
      <c r="CA1" s="93" t="str">
        <f t="shared" si="2"/>
        <v>22VL1400</v>
      </c>
      <c r="CB1" s="94" t="str">
        <f t="shared" si="2"/>
        <v>22VL1500</v>
      </c>
      <c r="CC1" s="94" t="str">
        <f t="shared" si="2"/>
        <v>22VL1600</v>
      </c>
      <c r="CD1" s="94" t="str">
        <f t="shared" si="2"/>
        <v>22VL1700</v>
      </c>
      <c r="CE1" s="94" t="str">
        <f t="shared" si="2"/>
        <v>22VL1800</v>
      </c>
      <c r="CF1" s="94" t="str">
        <f t="shared" si="2"/>
        <v>22VL1900</v>
      </c>
      <c r="CG1" s="94" t="str">
        <f t="shared" si="2"/>
        <v>22VL2000</v>
      </c>
      <c r="CH1" s="94" t="str">
        <f t="shared" si="2"/>
        <v>22VL2100</v>
      </c>
      <c r="CI1" s="156" t="str">
        <f t="shared" si="2"/>
        <v>22VL2200</v>
      </c>
      <c r="CJ1" s="156" t="str">
        <f t="shared" si="2"/>
        <v>22VL2300</v>
      </c>
      <c r="CK1" s="157" t="str">
        <f t="shared" si="2"/>
        <v>22VL2400</v>
      </c>
      <c r="CL1" s="92"/>
      <c r="CM1" s="92"/>
      <c r="CN1" s="92"/>
    </row>
    <row r="2" spans="1:92" s="31" customFormat="1" x14ac:dyDescent="0.25">
      <c r="A2" s="100" t="s">
        <v>92</v>
      </c>
      <c r="B2" s="75" t="s">
        <v>64</v>
      </c>
      <c r="C2" s="33" t="s">
        <v>64</v>
      </c>
      <c r="D2" s="33" t="s">
        <v>64</v>
      </c>
      <c r="E2" s="33" t="s">
        <v>64</v>
      </c>
      <c r="F2" s="33" t="s">
        <v>64</v>
      </c>
      <c r="G2" s="33" t="s">
        <v>64</v>
      </c>
      <c r="H2" s="33" t="s">
        <v>64</v>
      </c>
      <c r="I2" s="33" t="s">
        <v>64</v>
      </c>
      <c r="J2" s="136" t="s">
        <v>64</v>
      </c>
      <c r="K2" s="33" t="s">
        <v>64</v>
      </c>
      <c r="L2" s="145" t="s">
        <v>64</v>
      </c>
      <c r="M2" s="75" t="s">
        <v>65</v>
      </c>
      <c r="N2" s="33" t="s">
        <v>65</v>
      </c>
      <c r="O2" s="33" t="s">
        <v>65</v>
      </c>
      <c r="P2" s="33" t="s">
        <v>65</v>
      </c>
      <c r="Q2" s="33" t="s">
        <v>65</v>
      </c>
      <c r="R2" s="33" t="s">
        <v>65</v>
      </c>
      <c r="S2" s="33" t="s">
        <v>65</v>
      </c>
      <c r="T2" s="33" t="s">
        <v>65</v>
      </c>
      <c r="U2" s="136" t="s">
        <v>65</v>
      </c>
      <c r="V2" s="33" t="s">
        <v>65</v>
      </c>
      <c r="W2" s="145" t="s">
        <v>65</v>
      </c>
      <c r="X2" s="75" t="s">
        <v>66</v>
      </c>
      <c r="Y2" s="33" t="s">
        <v>66</v>
      </c>
      <c r="Z2" s="33" t="s">
        <v>66</v>
      </c>
      <c r="AA2" s="33" t="s">
        <v>66</v>
      </c>
      <c r="AB2" s="33" t="s">
        <v>66</v>
      </c>
      <c r="AC2" s="33" t="s">
        <v>66</v>
      </c>
      <c r="AD2" s="33" t="s">
        <v>66</v>
      </c>
      <c r="AE2" s="33" t="s">
        <v>66</v>
      </c>
      <c r="AF2" s="136" t="s">
        <v>66</v>
      </c>
      <c r="AG2" s="33" t="s">
        <v>66</v>
      </c>
      <c r="AH2" s="145" t="s">
        <v>66</v>
      </c>
      <c r="AI2" s="75" t="s">
        <v>67</v>
      </c>
      <c r="AJ2" s="33" t="s">
        <v>67</v>
      </c>
      <c r="AK2" s="33" t="s">
        <v>67</v>
      </c>
      <c r="AL2" s="33" t="s">
        <v>67</v>
      </c>
      <c r="AM2" s="33" t="s">
        <v>67</v>
      </c>
      <c r="AN2" s="33" t="s">
        <v>67</v>
      </c>
      <c r="AO2" s="33" t="s">
        <v>67</v>
      </c>
      <c r="AP2" s="33" t="s">
        <v>67</v>
      </c>
      <c r="AQ2" s="168" t="s">
        <v>67</v>
      </c>
      <c r="AR2" s="168" t="s">
        <v>67</v>
      </c>
      <c r="AS2" s="169" t="s">
        <v>67</v>
      </c>
      <c r="AT2" s="87" t="s">
        <v>68</v>
      </c>
      <c r="AU2" s="88" t="s">
        <v>68</v>
      </c>
      <c r="AV2" s="88" t="s">
        <v>68</v>
      </c>
      <c r="AW2" s="88" t="s">
        <v>68</v>
      </c>
      <c r="AX2" s="88" t="s">
        <v>68</v>
      </c>
      <c r="AY2" s="88" t="s">
        <v>68</v>
      </c>
      <c r="AZ2" s="88" t="s">
        <v>68</v>
      </c>
      <c r="BA2" s="88" t="s">
        <v>68</v>
      </c>
      <c r="BB2" s="151" t="s">
        <v>68</v>
      </c>
      <c r="BC2" s="88" t="s">
        <v>68</v>
      </c>
      <c r="BD2" s="153" t="s">
        <v>68</v>
      </c>
      <c r="BE2" s="87" t="s">
        <v>69</v>
      </c>
      <c r="BF2" s="88" t="s">
        <v>69</v>
      </c>
      <c r="BG2" s="88" t="s">
        <v>69</v>
      </c>
      <c r="BH2" s="88" t="s">
        <v>69</v>
      </c>
      <c r="BI2" s="88" t="s">
        <v>69</v>
      </c>
      <c r="BJ2" s="88" t="s">
        <v>69</v>
      </c>
      <c r="BK2" s="88" t="s">
        <v>69</v>
      </c>
      <c r="BL2" s="88" t="s">
        <v>69</v>
      </c>
      <c r="BM2" s="151" t="s">
        <v>69</v>
      </c>
      <c r="BN2" s="88" t="s">
        <v>69</v>
      </c>
      <c r="BO2" s="153" t="s">
        <v>69</v>
      </c>
      <c r="BP2" s="87" t="s">
        <v>70</v>
      </c>
      <c r="BQ2" s="88" t="s">
        <v>70</v>
      </c>
      <c r="BR2" s="88" t="s">
        <v>70</v>
      </c>
      <c r="BS2" s="88" t="s">
        <v>70</v>
      </c>
      <c r="BT2" s="88" t="s">
        <v>70</v>
      </c>
      <c r="BU2" s="88" t="s">
        <v>70</v>
      </c>
      <c r="BV2" s="88" t="s">
        <v>70</v>
      </c>
      <c r="BW2" s="88" t="s">
        <v>70</v>
      </c>
      <c r="BX2" s="151" t="s">
        <v>70</v>
      </c>
      <c r="BY2" s="88" t="s">
        <v>70</v>
      </c>
      <c r="BZ2" s="153" t="s">
        <v>70</v>
      </c>
      <c r="CA2" s="87" t="s">
        <v>71</v>
      </c>
      <c r="CB2" s="88" t="s">
        <v>71</v>
      </c>
      <c r="CC2" s="88" t="s">
        <v>71</v>
      </c>
      <c r="CD2" s="88" t="s">
        <v>71</v>
      </c>
      <c r="CE2" s="88" t="s">
        <v>71</v>
      </c>
      <c r="CF2" s="88" t="s">
        <v>71</v>
      </c>
      <c r="CG2" s="88" t="s">
        <v>71</v>
      </c>
      <c r="CH2" s="88" t="s">
        <v>71</v>
      </c>
      <c r="CI2" s="158" t="s">
        <v>71</v>
      </c>
      <c r="CJ2" s="158" t="s">
        <v>71</v>
      </c>
      <c r="CK2" s="159" t="s">
        <v>71</v>
      </c>
    </row>
    <row r="3" spans="1:92" s="36" customFormat="1" x14ac:dyDescent="0.2">
      <c r="A3" s="104" t="s">
        <v>21</v>
      </c>
      <c r="B3" s="117" t="s">
        <v>72</v>
      </c>
      <c r="C3" s="117" t="s">
        <v>72</v>
      </c>
      <c r="D3" s="117" t="s">
        <v>72</v>
      </c>
      <c r="E3" s="117" t="s">
        <v>72</v>
      </c>
      <c r="F3" s="117" t="s">
        <v>72</v>
      </c>
      <c r="G3" s="117" t="s">
        <v>72</v>
      </c>
      <c r="H3" s="117" t="s">
        <v>72</v>
      </c>
      <c r="I3" s="117" t="s">
        <v>72</v>
      </c>
      <c r="J3" s="137" t="s">
        <v>72</v>
      </c>
      <c r="K3" s="117" t="s">
        <v>72</v>
      </c>
      <c r="L3" s="137" t="s">
        <v>72</v>
      </c>
      <c r="M3" s="117" t="s">
        <v>73</v>
      </c>
      <c r="N3" s="117" t="s">
        <v>73</v>
      </c>
      <c r="O3" s="117" t="s">
        <v>73</v>
      </c>
      <c r="P3" s="117" t="s">
        <v>73</v>
      </c>
      <c r="Q3" s="117" t="s">
        <v>73</v>
      </c>
      <c r="R3" s="117" t="s">
        <v>73</v>
      </c>
      <c r="S3" s="117" t="s">
        <v>73</v>
      </c>
      <c r="T3" s="117" t="s">
        <v>73</v>
      </c>
      <c r="U3" s="137" t="s">
        <v>73</v>
      </c>
      <c r="V3" s="117" t="s">
        <v>73</v>
      </c>
      <c r="W3" s="137" t="s">
        <v>73</v>
      </c>
      <c r="X3" s="117" t="s">
        <v>74</v>
      </c>
      <c r="Y3" s="117" t="s">
        <v>74</v>
      </c>
      <c r="Z3" s="117" t="s">
        <v>74</v>
      </c>
      <c r="AA3" s="117" t="s">
        <v>74</v>
      </c>
      <c r="AB3" s="117" t="s">
        <v>74</v>
      </c>
      <c r="AC3" s="117" t="s">
        <v>74</v>
      </c>
      <c r="AD3" s="117" t="s">
        <v>74</v>
      </c>
      <c r="AE3" s="117" t="s">
        <v>74</v>
      </c>
      <c r="AF3" s="137" t="s">
        <v>74</v>
      </c>
      <c r="AG3" s="117" t="s">
        <v>74</v>
      </c>
      <c r="AH3" s="137" t="s">
        <v>74</v>
      </c>
      <c r="AI3" s="117" t="s">
        <v>75</v>
      </c>
      <c r="AJ3" s="117" t="s">
        <v>75</v>
      </c>
      <c r="AK3" s="117" t="s">
        <v>75</v>
      </c>
      <c r="AL3" s="117" t="s">
        <v>75</v>
      </c>
      <c r="AM3" s="117" t="s">
        <v>75</v>
      </c>
      <c r="AN3" s="117" t="s">
        <v>75</v>
      </c>
      <c r="AO3" s="117" t="s">
        <v>75</v>
      </c>
      <c r="AP3" s="117" t="s">
        <v>75</v>
      </c>
      <c r="AQ3" s="117" t="s">
        <v>75</v>
      </c>
      <c r="AR3" s="117" t="s">
        <v>75</v>
      </c>
      <c r="AS3" s="117" t="s">
        <v>75</v>
      </c>
      <c r="AT3" s="117" t="s">
        <v>76</v>
      </c>
      <c r="AU3" s="117" t="s">
        <v>76</v>
      </c>
      <c r="AV3" s="117" t="s">
        <v>76</v>
      </c>
      <c r="AW3" s="117" t="s">
        <v>76</v>
      </c>
      <c r="AX3" s="117" t="s">
        <v>76</v>
      </c>
      <c r="AY3" s="117" t="s">
        <v>76</v>
      </c>
      <c r="AZ3" s="117" t="s">
        <v>76</v>
      </c>
      <c r="BA3" s="117" t="s">
        <v>76</v>
      </c>
      <c r="BB3" s="137" t="s">
        <v>76</v>
      </c>
      <c r="BC3" s="117" t="s">
        <v>76</v>
      </c>
      <c r="BD3" s="137" t="s">
        <v>76</v>
      </c>
      <c r="BE3" s="117" t="s">
        <v>77</v>
      </c>
      <c r="BF3" s="117" t="s">
        <v>77</v>
      </c>
      <c r="BG3" s="117" t="s">
        <v>77</v>
      </c>
      <c r="BH3" s="117" t="s">
        <v>77</v>
      </c>
      <c r="BI3" s="117" t="s">
        <v>77</v>
      </c>
      <c r="BJ3" s="117" t="s">
        <v>77</v>
      </c>
      <c r="BK3" s="117" t="s">
        <v>77</v>
      </c>
      <c r="BL3" s="117" t="s">
        <v>77</v>
      </c>
      <c r="BM3" s="137" t="s">
        <v>77</v>
      </c>
      <c r="BN3" s="117" t="s">
        <v>77</v>
      </c>
      <c r="BO3" s="137" t="s">
        <v>77</v>
      </c>
      <c r="BP3" s="117" t="s">
        <v>78</v>
      </c>
      <c r="BQ3" s="117" t="s">
        <v>78</v>
      </c>
      <c r="BR3" s="117" t="s">
        <v>78</v>
      </c>
      <c r="BS3" s="117" t="s">
        <v>78</v>
      </c>
      <c r="BT3" s="117" t="s">
        <v>78</v>
      </c>
      <c r="BU3" s="117" t="s">
        <v>78</v>
      </c>
      <c r="BV3" s="117" t="s">
        <v>78</v>
      </c>
      <c r="BW3" s="117" t="s">
        <v>78</v>
      </c>
      <c r="BX3" s="137" t="s">
        <v>78</v>
      </c>
      <c r="BY3" s="117" t="s">
        <v>78</v>
      </c>
      <c r="BZ3" s="137" t="s">
        <v>78</v>
      </c>
      <c r="CA3" s="117" t="s">
        <v>79</v>
      </c>
      <c r="CB3" s="117" t="s">
        <v>79</v>
      </c>
      <c r="CC3" s="117" t="s">
        <v>79</v>
      </c>
      <c r="CD3" s="117" t="s">
        <v>79</v>
      </c>
      <c r="CE3" s="117" t="s">
        <v>79</v>
      </c>
      <c r="CF3" s="117" t="s">
        <v>79</v>
      </c>
      <c r="CG3" s="117" t="s">
        <v>79</v>
      </c>
      <c r="CH3" s="117" t="s">
        <v>79</v>
      </c>
      <c r="CI3" s="117" t="s">
        <v>79</v>
      </c>
      <c r="CJ3" s="117" t="s">
        <v>79</v>
      </c>
      <c r="CK3" s="117" t="s">
        <v>79</v>
      </c>
    </row>
    <row r="4" spans="1:92" s="36" customFormat="1" ht="12.75" x14ac:dyDescent="0.2">
      <c r="A4" s="105" t="s">
        <v>35</v>
      </c>
      <c r="B4" s="115" t="s">
        <v>80</v>
      </c>
      <c r="C4" s="115" t="s">
        <v>80</v>
      </c>
      <c r="D4" s="115" t="s">
        <v>80</v>
      </c>
      <c r="E4" s="115" t="s">
        <v>80</v>
      </c>
      <c r="F4" s="115" t="s">
        <v>80</v>
      </c>
      <c r="G4" s="115" t="s">
        <v>80</v>
      </c>
      <c r="H4" s="115" t="s">
        <v>80</v>
      </c>
      <c r="I4" s="115" t="s">
        <v>80</v>
      </c>
      <c r="J4" s="138" t="s">
        <v>211</v>
      </c>
      <c r="K4" s="115" t="s">
        <v>80</v>
      </c>
      <c r="L4" s="138" t="s">
        <v>211</v>
      </c>
      <c r="M4" s="115" t="s">
        <v>81</v>
      </c>
      <c r="N4" s="115" t="s">
        <v>81</v>
      </c>
      <c r="O4" s="115" t="s">
        <v>81</v>
      </c>
      <c r="P4" s="115" t="s">
        <v>81</v>
      </c>
      <c r="Q4" s="115" t="s">
        <v>81</v>
      </c>
      <c r="R4" s="115" t="s">
        <v>81</v>
      </c>
      <c r="S4" s="115" t="s">
        <v>81</v>
      </c>
      <c r="T4" s="115" t="s">
        <v>81</v>
      </c>
      <c r="U4" s="138" t="s">
        <v>210</v>
      </c>
      <c r="V4" s="115" t="s">
        <v>81</v>
      </c>
      <c r="W4" s="138" t="s">
        <v>210</v>
      </c>
      <c r="X4" s="115" t="s">
        <v>82</v>
      </c>
      <c r="Y4" s="115" t="s">
        <v>82</v>
      </c>
      <c r="Z4" s="115" t="s">
        <v>82</v>
      </c>
      <c r="AA4" s="115" t="s">
        <v>82</v>
      </c>
      <c r="AB4" s="115" t="s">
        <v>82</v>
      </c>
      <c r="AC4" s="115" t="s">
        <v>82</v>
      </c>
      <c r="AD4" s="115" t="s">
        <v>82</v>
      </c>
      <c r="AE4" s="115" t="s">
        <v>82</v>
      </c>
      <c r="AF4" s="138" t="s">
        <v>209</v>
      </c>
      <c r="AG4" s="115" t="s">
        <v>82</v>
      </c>
      <c r="AH4" s="138" t="s">
        <v>209</v>
      </c>
      <c r="AI4" s="115" t="s">
        <v>83</v>
      </c>
      <c r="AJ4" s="115" t="s">
        <v>83</v>
      </c>
      <c r="AK4" s="115" t="s">
        <v>83</v>
      </c>
      <c r="AL4" s="115" t="s">
        <v>83</v>
      </c>
      <c r="AM4" s="115" t="s">
        <v>83</v>
      </c>
      <c r="AN4" s="115" t="s">
        <v>83</v>
      </c>
      <c r="AO4" s="115" t="s">
        <v>83</v>
      </c>
      <c r="AP4" s="115" t="s">
        <v>83</v>
      </c>
      <c r="AQ4" s="115" t="s">
        <v>83</v>
      </c>
      <c r="AR4" s="115" t="s">
        <v>83</v>
      </c>
      <c r="AS4" s="115" t="s">
        <v>83</v>
      </c>
      <c r="AT4" s="115" t="s">
        <v>84</v>
      </c>
      <c r="AU4" s="115" t="s">
        <v>84</v>
      </c>
      <c r="AV4" s="115" t="s">
        <v>84</v>
      </c>
      <c r="AW4" s="115" t="s">
        <v>84</v>
      </c>
      <c r="AX4" s="115" t="s">
        <v>84</v>
      </c>
      <c r="AY4" s="115" t="s">
        <v>84</v>
      </c>
      <c r="AZ4" s="115" t="s">
        <v>84</v>
      </c>
      <c r="BA4" s="115" t="s">
        <v>84</v>
      </c>
      <c r="BB4" s="138" t="s">
        <v>208</v>
      </c>
      <c r="BC4" s="115" t="s">
        <v>84</v>
      </c>
      <c r="BD4" s="138" t="s">
        <v>208</v>
      </c>
      <c r="BE4" s="115" t="s">
        <v>85</v>
      </c>
      <c r="BF4" s="115" t="s">
        <v>85</v>
      </c>
      <c r="BG4" s="115" t="s">
        <v>85</v>
      </c>
      <c r="BH4" s="115" t="s">
        <v>85</v>
      </c>
      <c r="BI4" s="115" t="s">
        <v>85</v>
      </c>
      <c r="BJ4" s="115" t="s">
        <v>85</v>
      </c>
      <c r="BK4" s="115" t="s">
        <v>85</v>
      </c>
      <c r="BL4" s="115" t="s">
        <v>85</v>
      </c>
      <c r="BM4" s="167" t="s">
        <v>207</v>
      </c>
      <c r="BN4" s="115" t="s">
        <v>85</v>
      </c>
      <c r="BO4" s="167" t="s">
        <v>207</v>
      </c>
      <c r="BP4" s="115" t="s">
        <v>86</v>
      </c>
      <c r="BQ4" s="115" t="s">
        <v>86</v>
      </c>
      <c r="BR4" s="115" t="s">
        <v>86</v>
      </c>
      <c r="BS4" s="115" t="s">
        <v>86</v>
      </c>
      <c r="BT4" s="115" t="s">
        <v>86</v>
      </c>
      <c r="BU4" s="115" t="s">
        <v>86</v>
      </c>
      <c r="BV4" s="115" t="s">
        <v>86</v>
      </c>
      <c r="BW4" s="115" t="s">
        <v>86</v>
      </c>
      <c r="BX4" s="138" t="s">
        <v>206</v>
      </c>
      <c r="BY4" s="115" t="s">
        <v>86</v>
      </c>
      <c r="BZ4" s="138" t="s">
        <v>206</v>
      </c>
      <c r="CA4" s="115" t="s">
        <v>87</v>
      </c>
      <c r="CB4" s="115" t="s">
        <v>87</v>
      </c>
      <c r="CC4" s="115" t="s">
        <v>87</v>
      </c>
      <c r="CD4" s="115" t="s">
        <v>87</v>
      </c>
      <c r="CE4" s="115" t="s">
        <v>87</v>
      </c>
      <c r="CF4" s="115" t="s">
        <v>87</v>
      </c>
      <c r="CG4" s="115" t="s">
        <v>87</v>
      </c>
      <c r="CH4" s="115" t="s">
        <v>87</v>
      </c>
      <c r="CI4" s="115" t="s">
        <v>87</v>
      </c>
      <c r="CJ4" s="115" t="s">
        <v>87</v>
      </c>
      <c r="CK4" s="115" t="s">
        <v>87</v>
      </c>
    </row>
    <row r="5" spans="1:92" x14ac:dyDescent="0.2">
      <c r="A5" s="111" t="s">
        <v>0</v>
      </c>
      <c r="B5" s="109">
        <v>1400</v>
      </c>
      <c r="C5" s="110">
        <v>1500</v>
      </c>
      <c r="D5" s="110">
        <v>1600</v>
      </c>
      <c r="E5" s="110">
        <v>1700</v>
      </c>
      <c r="F5" s="110">
        <v>1800</v>
      </c>
      <c r="G5" s="110">
        <v>1900</v>
      </c>
      <c r="H5" s="110">
        <v>2000</v>
      </c>
      <c r="I5" s="110">
        <v>2100</v>
      </c>
      <c r="J5" s="139">
        <v>2200</v>
      </c>
      <c r="K5" s="110">
        <v>2300</v>
      </c>
      <c r="L5" s="146">
        <v>2400</v>
      </c>
      <c r="M5" s="109">
        <v>1400</v>
      </c>
      <c r="N5" s="110">
        <v>1500</v>
      </c>
      <c r="O5" s="110">
        <v>1600</v>
      </c>
      <c r="P5" s="110">
        <v>1700</v>
      </c>
      <c r="Q5" s="110">
        <v>1800</v>
      </c>
      <c r="R5" s="110">
        <v>1900</v>
      </c>
      <c r="S5" s="110">
        <v>2000</v>
      </c>
      <c r="T5" s="110">
        <v>2100</v>
      </c>
      <c r="U5" s="139">
        <v>2200</v>
      </c>
      <c r="V5" s="110">
        <v>2300</v>
      </c>
      <c r="W5" s="146">
        <v>2400</v>
      </c>
      <c r="X5" s="109">
        <v>1400</v>
      </c>
      <c r="Y5" s="110">
        <v>1500</v>
      </c>
      <c r="Z5" s="110">
        <v>1600</v>
      </c>
      <c r="AA5" s="110">
        <v>1700</v>
      </c>
      <c r="AB5" s="110">
        <v>1800</v>
      </c>
      <c r="AC5" s="110">
        <v>1900</v>
      </c>
      <c r="AD5" s="110">
        <v>2000</v>
      </c>
      <c r="AE5" s="110">
        <v>2100</v>
      </c>
      <c r="AF5" s="139">
        <v>2200</v>
      </c>
      <c r="AG5" s="110">
        <v>2300</v>
      </c>
      <c r="AH5" s="146">
        <v>2400</v>
      </c>
      <c r="AI5" s="109">
        <v>1400</v>
      </c>
      <c r="AJ5" s="110">
        <v>1500</v>
      </c>
      <c r="AK5" s="110">
        <v>1600</v>
      </c>
      <c r="AL5" s="110">
        <v>1700</v>
      </c>
      <c r="AM5" s="110">
        <v>1800</v>
      </c>
      <c r="AN5" s="110">
        <v>1900</v>
      </c>
      <c r="AO5" s="110">
        <v>2000</v>
      </c>
      <c r="AP5" s="110">
        <v>2100</v>
      </c>
      <c r="AQ5" s="110">
        <v>2200</v>
      </c>
      <c r="AR5" s="110">
        <v>2300</v>
      </c>
      <c r="AS5" s="170">
        <v>2400</v>
      </c>
      <c r="AT5" s="106">
        <v>1400</v>
      </c>
      <c r="AU5" s="112">
        <v>1500</v>
      </c>
      <c r="AV5" s="112">
        <v>1600</v>
      </c>
      <c r="AW5" s="112">
        <v>1700</v>
      </c>
      <c r="AX5" s="112">
        <v>1800</v>
      </c>
      <c r="AY5" s="112">
        <v>1900</v>
      </c>
      <c r="AZ5" s="112">
        <v>2000</v>
      </c>
      <c r="BA5" s="112">
        <v>2100</v>
      </c>
      <c r="BB5" s="152">
        <v>2200</v>
      </c>
      <c r="BC5" s="112">
        <v>2300</v>
      </c>
      <c r="BD5" s="154">
        <v>2400</v>
      </c>
      <c r="BE5" s="106">
        <v>1400</v>
      </c>
      <c r="BF5" s="112">
        <v>1500</v>
      </c>
      <c r="BG5" s="112">
        <v>1600</v>
      </c>
      <c r="BH5" s="112">
        <v>1700</v>
      </c>
      <c r="BI5" s="112">
        <v>1800</v>
      </c>
      <c r="BJ5" s="112">
        <v>1900</v>
      </c>
      <c r="BK5" s="112">
        <v>2000</v>
      </c>
      <c r="BL5" s="112">
        <v>2100</v>
      </c>
      <c r="BM5" s="152">
        <v>2200</v>
      </c>
      <c r="BN5" s="112">
        <v>2300</v>
      </c>
      <c r="BO5" s="154">
        <v>2400</v>
      </c>
      <c r="BP5" s="106">
        <v>1400</v>
      </c>
      <c r="BQ5" s="112">
        <v>1500</v>
      </c>
      <c r="BR5" s="112">
        <v>1600</v>
      </c>
      <c r="BS5" s="112">
        <v>1700</v>
      </c>
      <c r="BT5" s="112">
        <v>1800</v>
      </c>
      <c r="BU5" s="112">
        <v>1900</v>
      </c>
      <c r="BV5" s="112">
        <v>2000</v>
      </c>
      <c r="BW5" s="112">
        <v>2100</v>
      </c>
      <c r="BX5" s="152">
        <v>2200</v>
      </c>
      <c r="BY5" s="112">
        <v>2300</v>
      </c>
      <c r="BZ5" s="154">
        <v>2400</v>
      </c>
      <c r="CA5" s="106">
        <v>1400</v>
      </c>
      <c r="CB5" s="112">
        <v>1500</v>
      </c>
      <c r="CC5" s="112">
        <v>1600</v>
      </c>
      <c r="CD5" s="112">
        <v>1700</v>
      </c>
      <c r="CE5" s="112">
        <v>1800</v>
      </c>
      <c r="CF5" s="112">
        <v>1900</v>
      </c>
      <c r="CG5" s="112">
        <v>2000</v>
      </c>
      <c r="CH5" s="112">
        <v>2100</v>
      </c>
      <c r="CI5" s="112">
        <v>2200</v>
      </c>
      <c r="CJ5" s="112">
        <v>2300</v>
      </c>
      <c r="CK5" s="160">
        <v>2400</v>
      </c>
    </row>
    <row r="6" spans="1:92" x14ac:dyDescent="0.2">
      <c r="A6" s="101" t="s">
        <v>93</v>
      </c>
      <c r="B6" s="107">
        <v>47</v>
      </c>
      <c r="C6" s="108">
        <v>0</v>
      </c>
      <c r="D6" s="108">
        <v>52.54</v>
      </c>
      <c r="E6" s="108">
        <v>0</v>
      </c>
      <c r="F6" s="108">
        <v>58.62</v>
      </c>
      <c r="G6" s="108">
        <v>0</v>
      </c>
      <c r="H6" s="108">
        <v>65.17</v>
      </c>
      <c r="I6" s="108">
        <v>0</v>
      </c>
      <c r="J6" s="140">
        <v>72.400000000000006</v>
      </c>
      <c r="K6" s="108">
        <v>76.19</v>
      </c>
      <c r="L6" s="147">
        <v>80.2</v>
      </c>
      <c r="M6" s="107">
        <v>72.069999999999993</v>
      </c>
      <c r="N6" s="108">
        <v>0</v>
      </c>
      <c r="O6" s="108">
        <v>81.13</v>
      </c>
      <c r="P6" s="108">
        <v>0</v>
      </c>
      <c r="Q6" s="108">
        <v>90</v>
      </c>
      <c r="R6" s="108">
        <v>0</v>
      </c>
      <c r="S6" s="108">
        <v>98.67</v>
      </c>
      <c r="T6" s="108">
        <v>0</v>
      </c>
      <c r="U6" s="140">
        <v>107.2</v>
      </c>
      <c r="V6" s="108">
        <v>111.36</v>
      </c>
      <c r="W6" s="150">
        <v>115.5</v>
      </c>
      <c r="X6" s="107">
        <v>89.15</v>
      </c>
      <c r="Y6" s="108">
        <v>0</v>
      </c>
      <c r="Z6" s="108">
        <v>98.03</v>
      </c>
      <c r="AA6" s="108">
        <v>0</v>
      </c>
      <c r="AB6" s="108">
        <v>106.74</v>
      </c>
      <c r="AC6" s="108">
        <v>0</v>
      </c>
      <c r="AD6" s="108">
        <v>115.33</v>
      </c>
      <c r="AE6" s="108">
        <v>0</v>
      </c>
      <c r="AF6" s="140">
        <v>123.8</v>
      </c>
      <c r="AG6" s="108">
        <v>128.08000000000001</v>
      </c>
      <c r="AH6" s="150">
        <v>132.30000000000001</v>
      </c>
      <c r="AI6" s="107">
        <v>109.1</v>
      </c>
      <c r="AJ6" s="108">
        <v>113.9</v>
      </c>
      <c r="AK6" s="108">
        <v>118.8</v>
      </c>
      <c r="AL6" s="108">
        <v>124</v>
      </c>
      <c r="AM6" s="108">
        <v>129.30000000000001</v>
      </c>
      <c r="AN6" s="108">
        <v>134.9</v>
      </c>
      <c r="AO6" s="108">
        <v>140.6</v>
      </c>
      <c r="AP6" s="108">
        <v>146.6</v>
      </c>
      <c r="AQ6" s="108">
        <v>152.80000000000001</v>
      </c>
      <c r="AR6" s="108">
        <v>159.19999999999999</v>
      </c>
      <c r="AS6" s="161">
        <v>165.9</v>
      </c>
      <c r="AT6" s="113">
        <v>42.33</v>
      </c>
      <c r="AU6" s="114">
        <v>0</v>
      </c>
      <c r="AV6" s="114">
        <v>46.15</v>
      </c>
      <c r="AW6" s="114">
        <v>0</v>
      </c>
      <c r="AX6" s="114">
        <v>50.78</v>
      </c>
      <c r="AY6" s="114">
        <v>0</v>
      </c>
      <c r="AZ6" s="114">
        <v>56.18</v>
      </c>
      <c r="BA6" s="114">
        <v>0</v>
      </c>
      <c r="BB6" s="140">
        <v>62.5</v>
      </c>
      <c r="BC6" s="114">
        <v>66.08</v>
      </c>
      <c r="BD6" s="155">
        <v>69.900000000000006</v>
      </c>
      <c r="BE6" s="107">
        <v>63.99</v>
      </c>
      <c r="BF6" s="108">
        <v>0</v>
      </c>
      <c r="BG6" s="108">
        <v>72.06</v>
      </c>
      <c r="BH6" s="108">
        <v>0</v>
      </c>
      <c r="BI6" s="108">
        <v>80.73</v>
      </c>
      <c r="BJ6" s="108">
        <v>0</v>
      </c>
      <c r="BK6" s="108">
        <v>89.95</v>
      </c>
      <c r="BL6" s="108">
        <v>0</v>
      </c>
      <c r="BM6" s="140">
        <v>99.9</v>
      </c>
      <c r="BN6" s="108">
        <v>105.19</v>
      </c>
      <c r="BO6" s="150">
        <v>110.6</v>
      </c>
      <c r="BP6" s="107">
        <v>82.02</v>
      </c>
      <c r="BQ6" s="108">
        <v>0</v>
      </c>
      <c r="BR6" s="108">
        <v>89.92</v>
      </c>
      <c r="BS6" s="108">
        <v>0</v>
      </c>
      <c r="BT6" s="108">
        <v>97.51</v>
      </c>
      <c r="BU6" s="108">
        <v>0</v>
      </c>
      <c r="BV6" s="108">
        <v>104.85</v>
      </c>
      <c r="BW6" s="108">
        <v>0</v>
      </c>
      <c r="BX6" s="140">
        <v>112</v>
      </c>
      <c r="BY6" s="108">
        <v>115</v>
      </c>
      <c r="BZ6" s="150">
        <v>118.9</v>
      </c>
      <c r="CA6" s="107">
        <v>105.9</v>
      </c>
      <c r="CB6" s="108">
        <v>111.5</v>
      </c>
      <c r="CC6" s="108">
        <v>117</v>
      </c>
      <c r="CD6" s="108">
        <v>122.3</v>
      </c>
      <c r="CE6" s="108">
        <v>127.6</v>
      </c>
      <c r="CF6" s="108">
        <v>132.69999999999999</v>
      </c>
      <c r="CG6" s="108">
        <v>137.69999999999999</v>
      </c>
      <c r="CH6" s="108">
        <v>142.6</v>
      </c>
      <c r="CI6" s="108">
        <v>147.4</v>
      </c>
      <c r="CJ6" s="108">
        <v>152.1</v>
      </c>
      <c r="CK6" s="161">
        <v>156.69999999999999</v>
      </c>
    </row>
    <row r="7" spans="1:92" x14ac:dyDescent="0.2">
      <c r="A7" s="102" t="s">
        <v>89</v>
      </c>
      <c r="B7" s="95">
        <v>1.36303</v>
      </c>
      <c r="C7" s="96"/>
      <c r="D7" s="96">
        <v>1.34935</v>
      </c>
      <c r="E7" s="96"/>
      <c r="F7" s="96">
        <v>1.3356600000000001</v>
      </c>
      <c r="G7" s="96"/>
      <c r="H7" s="96">
        <v>1.351</v>
      </c>
      <c r="I7" s="96"/>
      <c r="J7" s="141">
        <v>1.3663400000000001</v>
      </c>
      <c r="K7" s="96">
        <v>1.37401</v>
      </c>
      <c r="L7" s="148">
        <v>1.3819999999999999</v>
      </c>
      <c r="M7" s="95">
        <v>1.3126599999999999</v>
      </c>
      <c r="N7" s="96"/>
      <c r="O7" s="96">
        <v>1.31046</v>
      </c>
      <c r="P7" s="96"/>
      <c r="Q7" s="96">
        <v>1.30826</v>
      </c>
      <c r="R7" s="96"/>
      <c r="S7" s="96">
        <v>1.3131900000000001</v>
      </c>
      <c r="T7" s="96"/>
      <c r="U7" s="141">
        <v>1.31812</v>
      </c>
      <c r="V7" s="96">
        <v>1.3205800000000001</v>
      </c>
      <c r="W7" s="148">
        <v>1.323</v>
      </c>
      <c r="X7" s="95">
        <v>1.29433</v>
      </c>
      <c r="Y7" s="96"/>
      <c r="Z7" s="96">
        <v>1.3221000000000001</v>
      </c>
      <c r="AA7" s="96"/>
      <c r="AB7" s="96">
        <v>1.3498600000000001</v>
      </c>
      <c r="AC7" s="96"/>
      <c r="AD7" s="96">
        <v>1.34463</v>
      </c>
      <c r="AE7" s="96"/>
      <c r="AF7" s="141">
        <v>1.3393999999999999</v>
      </c>
      <c r="AG7" s="96">
        <v>1.3367800000000001</v>
      </c>
      <c r="AH7" s="148">
        <v>1.3353900000000001</v>
      </c>
      <c r="AI7" s="95">
        <v>1.3797699999999999</v>
      </c>
      <c r="AJ7" s="96">
        <v>1.3754</v>
      </c>
      <c r="AK7" s="96">
        <v>1.3710199999999999</v>
      </c>
      <c r="AL7" s="96">
        <v>1.3666499999999999</v>
      </c>
      <c r="AM7" s="96">
        <v>1.3622700000000001</v>
      </c>
      <c r="AN7" s="96">
        <v>1.37351</v>
      </c>
      <c r="AO7" s="96">
        <v>1.38476</v>
      </c>
      <c r="AP7" s="96">
        <v>1.3959999999999999</v>
      </c>
      <c r="AQ7" s="162">
        <v>1.4072499999999999</v>
      </c>
      <c r="AR7" s="162">
        <v>1.41849</v>
      </c>
      <c r="AS7" s="163">
        <v>1.429</v>
      </c>
      <c r="AT7" s="95">
        <v>1.2340500000000001</v>
      </c>
      <c r="AU7" s="96"/>
      <c r="AV7" s="96">
        <v>1.2885800000000001</v>
      </c>
      <c r="AW7" s="96"/>
      <c r="AX7" s="96">
        <v>1.34311</v>
      </c>
      <c r="AY7" s="96"/>
      <c r="AZ7" s="96">
        <v>1.3303499999999999</v>
      </c>
      <c r="BA7" s="96"/>
      <c r="BB7" s="141">
        <v>1.31758</v>
      </c>
      <c r="BC7" s="96">
        <v>1.3111999999999999</v>
      </c>
      <c r="BD7" s="148">
        <v>1.3089999999999999</v>
      </c>
      <c r="BE7" s="95">
        <v>1.2630300000000001</v>
      </c>
      <c r="BF7" s="96"/>
      <c r="BG7" s="96">
        <v>1.2767500000000001</v>
      </c>
      <c r="BH7" s="96"/>
      <c r="BI7" s="96">
        <v>1.29047</v>
      </c>
      <c r="BJ7" s="96"/>
      <c r="BK7" s="96">
        <v>1.28583</v>
      </c>
      <c r="BL7" s="96"/>
      <c r="BM7" s="141">
        <v>1.28121</v>
      </c>
      <c r="BN7" s="96">
        <v>1.2788600000000001</v>
      </c>
      <c r="BO7" s="148">
        <v>1.276</v>
      </c>
      <c r="BP7" s="95">
        <v>1.2984500000000001</v>
      </c>
      <c r="BQ7" s="96"/>
      <c r="BR7" s="96">
        <v>1.31762</v>
      </c>
      <c r="BS7" s="96"/>
      <c r="BT7" s="96">
        <v>1.3367800000000001</v>
      </c>
      <c r="BU7" s="96"/>
      <c r="BV7" s="96">
        <v>1.34138</v>
      </c>
      <c r="BW7" s="96"/>
      <c r="BX7" s="141">
        <v>1.34598</v>
      </c>
      <c r="BY7" s="96">
        <v>1.3482799999999999</v>
      </c>
      <c r="BZ7" s="148">
        <v>1.3520000000000001</v>
      </c>
      <c r="CA7" s="95">
        <v>1.3544400000000001</v>
      </c>
      <c r="CB7" s="96">
        <v>1.35476</v>
      </c>
      <c r="CC7" s="96">
        <v>1.3550800000000001</v>
      </c>
      <c r="CD7" s="96">
        <v>1.3553999999999999</v>
      </c>
      <c r="CE7" s="96">
        <v>1.35572</v>
      </c>
      <c r="CF7" s="96">
        <v>1.35659</v>
      </c>
      <c r="CG7" s="96">
        <v>1.3574600000000001</v>
      </c>
      <c r="CH7" s="96">
        <v>1.35832</v>
      </c>
      <c r="CI7" s="162">
        <v>1.3591899999999999</v>
      </c>
      <c r="CJ7" s="162">
        <v>1.3676600000000001</v>
      </c>
      <c r="CK7" s="163">
        <v>1.3761300000000001</v>
      </c>
    </row>
    <row r="8" spans="1:92" s="90" customFormat="1" x14ac:dyDescent="0.2">
      <c r="A8" s="103" t="s">
        <v>88</v>
      </c>
      <c r="B8" s="97">
        <v>0.22702</v>
      </c>
      <c r="C8" s="98"/>
      <c r="D8" s="98">
        <v>0.26790999999999998</v>
      </c>
      <c r="E8" s="98"/>
      <c r="F8" s="98">
        <v>0.31535000000000002</v>
      </c>
      <c r="G8" s="98"/>
      <c r="H8" s="98">
        <v>0.33017000000000002</v>
      </c>
      <c r="I8" s="98"/>
      <c r="J8" s="142">
        <v>0.34528999999999999</v>
      </c>
      <c r="K8" s="98">
        <v>0.35276999999999997</v>
      </c>
      <c r="L8" s="149">
        <v>0.35991000000000001</v>
      </c>
      <c r="M8" s="97">
        <v>0.42420999999999998</v>
      </c>
      <c r="N8" s="98"/>
      <c r="O8" s="98">
        <v>0.48166999999999999</v>
      </c>
      <c r="P8" s="98"/>
      <c r="Q8" s="98">
        <v>0.53895000000000004</v>
      </c>
      <c r="R8" s="98"/>
      <c r="S8" s="98">
        <v>0.57957999999999998</v>
      </c>
      <c r="T8" s="98"/>
      <c r="U8" s="142">
        <v>0.61750000000000005</v>
      </c>
      <c r="V8" s="98">
        <v>0.63548000000000004</v>
      </c>
      <c r="W8" s="149">
        <v>0.65290000000000004</v>
      </c>
      <c r="X8" s="97">
        <v>0.56376000000000004</v>
      </c>
      <c r="Y8" s="98"/>
      <c r="Z8" s="98">
        <v>0.55610000000000004</v>
      </c>
      <c r="AA8" s="98"/>
      <c r="AB8" s="98">
        <v>0.54318999999999995</v>
      </c>
      <c r="AC8" s="98"/>
      <c r="AD8" s="98">
        <v>0.59904000000000002</v>
      </c>
      <c r="AE8" s="98"/>
      <c r="AF8" s="142">
        <v>0.65654999999999997</v>
      </c>
      <c r="AG8" s="98">
        <v>0.68601000000000001</v>
      </c>
      <c r="AH8" s="149">
        <v>0.71255000000000002</v>
      </c>
      <c r="AI8" s="97">
        <v>0.49371999999999999</v>
      </c>
      <c r="AJ8" s="98">
        <v>0.52429999999999999</v>
      </c>
      <c r="AK8" s="98">
        <v>0.55662999999999996</v>
      </c>
      <c r="AL8" s="98">
        <v>0.59077999999999997</v>
      </c>
      <c r="AM8" s="98">
        <v>0.62687000000000004</v>
      </c>
      <c r="AN8" s="98">
        <v>0.62563999999999997</v>
      </c>
      <c r="AO8" s="98">
        <v>0.62424000000000002</v>
      </c>
      <c r="AP8" s="98">
        <v>0.62273999999999996</v>
      </c>
      <c r="AQ8" s="164">
        <v>0.62114999999999998</v>
      </c>
      <c r="AR8" s="164">
        <v>0.61948000000000003</v>
      </c>
      <c r="AS8" s="165">
        <v>0.61946999999999997</v>
      </c>
      <c r="AT8" s="97">
        <v>0.33887</v>
      </c>
      <c r="AU8" s="98"/>
      <c r="AV8" s="98">
        <v>0.29848000000000002</v>
      </c>
      <c r="AW8" s="98"/>
      <c r="AX8" s="98">
        <v>0.26544000000000001</v>
      </c>
      <c r="AY8" s="98"/>
      <c r="AZ8" s="98">
        <v>0.30857000000000001</v>
      </c>
      <c r="BA8" s="98"/>
      <c r="BB8" s="142">
        <v>0.36109999999999998</v>
      </c>
      <c r="BC8" s="98">
        <v>0.39118000000000003</v>
      </c>
      <c r="BD8" s="149">
        <v>0.41737000000000002</v>
      </c>
      <c r="BE8" s="97">
        <v>0.45735999999999999</v>
      </c>
      <c r="BF8" s="98"/>
      <c r="BG8" s="98">
        <v>0.48813000000000001</v>
      </c>
      <c r="BH8" s="98"/>
      <c r="BI8" s="98">
        <v>0.51827999999999996</v>
      </c>
      <c r="BJ8" s="98"/>
      <c r="BK8" s="98">
        <v>0.58804999999999996</v>
      </c>
      <c r="BL8" s="98"/>
      <c r="BM8" s="142">
        <v>0.66481000000000001</v>
      </c>
      <c r="BN8" s="98">
        <v>0.70669000000000004</v>
      </c>
      <c r="BO8" s="149">
        <v>0.75139999999999996</v>
      </c>
      <c r="BP8" s="97">
        <v>0.51037999999999994</v>
      </c>
      <c r="BQ8" s="98"/>
      <c r="BR8" s="98">
        <v>0.51910999999999996</v>
      </c>
      <c r="BS8" s="98"/>
      <c r="BT8" s="98">
        <v>0.52227999999999997</v>
      </c>
      <c r="BU8" s="98"/>
      <c r="BV8" s="98">
        <v>0.55157</v>
      </c>
      <c r="BW8" s="98"/>
      <c r="BX8" s="142">
        <v>0.57862999999999998</v>
      </c>
      <c r="BY8" s="98">
        <v>0.58996999999999999</v>
      </c>
      <c r="BZ8" s="149">
        <v>0.60002999999999995</v>
      </c>
      <c r="CA8" s="97">
        <v>0.52925</v>
      </c>
      <c r="CB8" s="98">
        <v>0.55659999999999998</v>
      </c>
      <c r="CC8" s="98">
        <v>0.58321999999999996</v>
      </c>
      <c r="CD8" s="98">
        <v>0.60918000000000005</v>
      </c>
      <c r="CE8" s="98">
        <v>0.63443000000000005</v>
      </c>
      <c r="CF8" s="98">
        <v>0.65766000000000002</v>
      </c>
      <c r="CG8" s="98">
        <v>0.68018999999999996</v>
      </c>
      <c r="CH8" s="98">
        <v>0.70199999999999996</v>
      </c>
      <c r="CI8" s="164">
        <v>0.72318000000000005</v>
      </c>
      <c r="CJ8" s="164">
        <v>0.72196000000000005</v>
      </c>
      <c r="CK8" s="165">
        <v>0.71955999999999998</v>
      </c>
      <c r="CL8" s="89"/>
      <c r="CM8" s="89"/>
      <c r="CN8" s="89"/>
    </row>
    <row r="9" spans="1:92" x14ac:dyDescent="0.2">
      <c r="J9" s="143" t="s">
        <v>212</v>
      </c>
      <c r="L9" s="143" t="s">
        <v>212</v>
      </c>
      <c r="U9" s="143" t="s">
        <v>212</v>
      </c>
      <c r="W9" s="143" t="s">
        <v>212</v>
      </c>
      <c r="AF9" s="143" t="s">
        <v>212</v>
      </c>
      <c r="AH9" s="143" t="s">
        <v>212</v>
      </c>
      <c r="AQ9" s="166"/>
      <c r="AR9" s="166"/>
      <c r="AS9" s="166"/>
      <c r="BB9" s="143" t="s">
        <v>212</v>
      </c>
      <c r="BD9" s="143" t="s">
        <v>212</v>
      </c>
      <c r="BM9" s="143" t="s">
        <v>212</v>
      </c>
      <c r="BO9" s="143" t="s">
        <v>212</v>
      </c>
      <c r="BX9" s="143" t="s">
        <v>212</v>
      </c>
      <c r="BZ9" s="143" t="s">
        <v>212</v>
      </c>
    </row>
    <row r="10" spans="1:92" x14ac:dyDescent="0.2">
      <c r="W10" s="36"/>
      <c r="AF10" s="36"/>
      <c r="AH10" s="36"/>
      <c r="AQ10" s="166"/>
      <c r="AR10" s="166"/>
      <c r="AS10" s="166"/>
    </row>
    <row r="11" spans="1:92" x14ac:dyDescent="0.2">
      <c r="AQ11" s="166"/>
      <c r="AR11" s="166"/>
      <c r="AS11" s="166"/>
    </row>
  </sheetData>
  <pageMargins left="0.27559055118110237" right="0.70866141732283472" top="0.43307086614173229" bottom="0.74803149606299213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31"/>
  <sheetViews>
    <sheetView zoomScale="115" zoomScaleNormal="115" workbookViewId="0">
      <selection activeCell="F13" sqref="F13"/>
    </sheetView>
  </sheetViews>
  <sheetFormatPr defaultRowHeight="15" x14ac:dyDescent="0.25"/>
  <cols>
    <col min="1" max="3" width="9.140625" style="118"/>
    <col min="4" max="5" width="43.7109375" style="118" customWidth="1"/>
    <col min="6" max="6" width="34.28515625" style="122" customWidth="1"/>
    <col min="8" max="8" width="31" customWidth="1"/>
  </cols>
  <sheetData>
    <row r="1" spans="1:8" x14ac:dyDescent="0.25">
      <c r="F1" s="118" t="s">
        <v>199</v>
      </c>
      <c r="G1" s="118" t="s">
        <v>198</v>
      </c>
      <c r="H1" s="118" t="s">
        <v>202</v>
      </c>
    </row>
    <row r="2" spans="1:8" x14ac:dyDescent="0.25">
      <c r="A2" s="132" t="s">
        <v>19</v>
      </c>
      <c r="B2" s="132">
        <v>10</v>
      </c>
      <c r="C2" s="131" t="s">
        <v>68</v>
      </c>
      <c r="D2" s="85" t="s">
        <v>102</v>
      </c>
      <c r="E2" s="85" t="s">
        <v>102</v>
      </c>
      <c r="F2" s="124">
        <v>300</v>
      </c>
      <c r="G2" s="120">
        <v>300</v>
      </c>
      <c r="H2" s="85" t="s">
        <v>200</v>
      </c>
    </row>
    <row r="3" spans="1:8" x14ac:dyDescent="0.25">
      <c r="A3" s="134" t="s">
        <v>190</v>
      </c>
      <c r="B3" s="133">
        <v>11</v>
      </c>
      <c r="C3" s="127" t="s">
        <v>191</v>
      </c>
      <c r="D3" s="129" t="s">
        <v>193</v>
      </c>
      <c r="E3" s="32" t="s">
        <v>103</v>
      </c>
      <c r="F3" s="125">
        <v>400</v>
      </c>
      <c r="G3" s="120">
        <v>400</v>
      </c>
      <c r="H3" s="86" t="s">
        <v>201</v>
      </c>
    </row>
    <row r="4" spans="1:8" x14ac:dyDescent="0.25">
      <c r="B4" s="133">
        <v>20</v>
      </c>
      <c r="C4" s="127" t="s">
        <v>69</v>
      </c>
      <c r="D4" s="32" t="s">
        <v>103</v>
      </c>
      <c r="E4" s="32" t="s">
        <v>104</v>
      </c>
      <c r="F4" s="125">
        <v>500</v>
      </c>
      <c r="G4" s="120">
        <v>500</v>
      </c>
      <c r="H4" s="119" t="str">
        <f>IF(AND(G3&lt;1000,AND(301&lt;I3,I3&lt;4001)),(IF(VLOOKUP(B3,DB!C2:D31,2,FALSE)="NOT AVAILABLE","NOTA AVAILABLE",VLOOKUP(B3,DB!C2:D31,2,FALSE)&amp;" h "&amp;G3&amp;" x L "&amp;I3)),(IF(AND(G3&gt;1000,I3&lt;1000),(IF(VLOOKUP(B3,DB!C2:D31,2,FALSE)="NOT AVAILABLE","NOTA AVAILABLE",VLOOKUP(B3,DB!C2:D31,2,FALSE)&amp;" h "&amp;G3&amp;" x L "&amp;I3)),"NOT AVAILABLE")))</f>
        <v>NOT AVAILABLE</v>
      </c>
    </row>
    <row r="5" spans="1:8" x14ac:dyDescent="0.25">
      <c r="B5" s="133">
        <v>21</v>
      </c>
      <c r="C5" s="127" t="s">
        <v>70</v>
      </c>
      <c r="D5" s="32" t="s">
        <v>104</v>
      </c>
      <c r="E5" s="32" t="s">
        <v>105</v>
      </c>
      <c r="F5" s="125">
        <v>600</v>
      </c>
      <c r="G5" s="120">
        <v>600</v>
      </c>
    </row>
    <row r="6" spans="1:8" x14ac:dyDescent="0.25">
      <c r="B6" s="133">
        <v>22</v>
      </c>
      <c r="C6" s="127" t="s">
        <v>71</v>
      </c>
      <c r="D6" s="32" t="s">
        <v>105</v>
      </c>
      <c r="E6" s="32" t="s">
        <v>106</v>
      </c>
      <c r="F6" s="125">
        <v>700</v>
      </c>
      <c r="G6" s="120">
        <v>700</v>
      </c>
    </row>
    <row r="7" spans="1:8" x14ac:dyDescent="0.25">
      <c r="B7" s="133">
        <v>30</v>
      </c>
      <c r="C7" s="127" t="s">
        <v>194</v>
      </c>
      <c r="D7" s="129" t="s">
        <v>193</v>
      </c>
      <c r="E7" s="32" t="s">
        <v>107</v>
      </c>
      <c r="F7" s="125">
        <v>900</v>
      </c>
      <c r="G7" s="120">
        <v>800</v>
      </c>
    </row>
    <row r="8" spans="1:8" x14ac:dyDescent="0.25">
      <c r="B8" s="134">
        <v>33</v>
      </c>
      <c r="C8" s="127" t="s">
        <v>195</v>
      </c>
      <c r="D8" s="130" t="s">
        <v>193</v>
      </c>
      <c r="E8" s="32" t="s">
        <v>108</v>
      </c>
      <c r="F8" s="126">
        <v>1400</v>
      </c>
      <c r="G8" s="120">
        <v>900</v>
      </c>
    </row>
    <row r="9" spans="1:8" x14ac:dyDescent="0.25">
      <c r="C9" s="85" t="s">
        <v>64</v>
      </c>
      <c r="D9" s="32" t="s">
        <v>106</v>
      </c>
      <c r="E9" s="32" t="s">
        <v>109</v>
      </c>
      <c r="F9" s="127">
        <v>1600</v>
      </c>
      <c r="G9" s="123">
        <v>1000</v>
      </c>
    </row>
    <row r="10" spans="1:8" x14ac:dyDescent="0.25">
      <c r="C10" s="32" t="s">
        <v>192</v>
      </c>
      <c r="D10" s="129" t="s">
        <v>193</v>
      </c>
      <c r="E10" s="85" t="s">
        <v>166</v>
      </c>
      <c r="F10" s="127">
        <v>1800</v>
      </c>
      <c r="G10" s="120">
        <v>1100</v>
      </c>
    </row>
    <row r="11" spans="1:8" x14ac:dyDescent="0.25">
      <c r="C11" s="32" t="s">
        <v>65</v>
      </c>
      <c r="D11" s="32" t="s">
        <v>107</v>
      </c>
      <c r="E11" s="32" t="s">
        <v>167</v>
      </c>
      <c r="F11" s="127">
        <v>2000</v>
      </c>
      <c r="G11" s="120">
        <v>1200</v>
      </c>
    </row>
    <row r="12" spans="1:8" x14ac:dyDescent="0.25">
      <c r="C12" s="32" t="s">
        <v>66</v>
      </c>
      <c r="D12" s="32" t="s">
        <v>108</v>
      </c>
      <c r="E12" s="32" t="s">
        <v>168</v>
      </c>
      <c r="F12" s="127">
        <v>2200</v>
      </c>
      <c r="G12" s="120">
        <v>1400</v>
      </c>
    </row>
    <row r="13" spans="1:8" x14ac:dyDescent="0.25">
      <c r="C13" s="32" t="s">
        <v>67</v>
      </c>
      <c r="D13" s="32" t="s">
        <v>109</v>
      </c>
      <c r="E13" s="32" t="s">
        <v>169</v>
      </c>
      <c r="F13" s="128">
        <v>2400</v>
      </c>
      <c r="G13" s="120">
        <v>1600</v>
      </c>
    </row>
    <row r="14" spans="1:8" x14ac:dyDescent="0.25">
      <c r="C14" s="32" t="s">
        <v>196</v>
      </c>
      <c r="D14" s="129" t="s">
        <v>193</v>
      </c>
      <c r="E14" s="32" t="s">
        <v>170</v>
      </c>
      <c r="F14" s="118"/>
      <c r="G14" s="120">
        <v>1800</v>
      </c>
    </row>
    <row r="15" spans="1:8" x14ac:dyDescent="0.25">
      <c r="C15" s="32" t="s">
        <v>197</v>
      </c>
      <c r="D15" s="129" t="s">
        <v>193</v>
      </c>
      <c r="E15" s="32" t="s">
        <v>171</v>
      </c>
      <c r="F15" s="118"/>
      <c r="G15" s="120">
        <v>2000</v>
      </c>
    </row>
    <row r="16" spans="1:8" x14ac:dyDescent="0.25">
      <c r="C16" s="85" t="s">
        <v>11</v>
      </c>
      <c r="D16" s="85" t="s">
        <v>166</v>
      </c>
      <c r="E16" s="32" t="s">
        <v>172</v>
      </c>
      <c r="F16" s="118"/>
      <c r="G16" s="120">
        <v>2300</v>
      </c>
    </row>
    <row r="17" spans="3:7" x14ac:dyDescent="0.25">
      <c r="C17" s="32" t="s">
        <v>16</v>
      </c>
      <c r="D17" s="129" t="s">
        <v>193</v>
      </c>
      <c r="E17" s="32" t="s">
        <v>173</v>
      </c>
      <c r="F17" s="118"/>
      <c r="G17" s="120">
        <v>2600</v>
      </c>
    </row>
    <row r="18" spans="3:7" x14ac:dyDescent="0.25">
      <c r="C18" s="32" t="s">
        <v>12</v>
      </c>
      <c r="D18" s="32" t="s">
        <v>167</v>
      </c>
      <c r="E18" s="32" t="s">
        <v>174</v>
      </c>
      <c r="F18" s="118"/>
      <c r="G18" s="121">
        <v>3000</v>
      </c>
    </row>
    <row r="19" spans="3:7" x14ac:dyDescent="0.25">
      <c r="C19" s="32" t="s">
        <v>10</v>
      </c>
      <c r="D19" s="32" t="s">
        <v>168</v>
      </c>
      <c r="E19" s="32" t="s">
        <v>175</v>
      </c>
      <c r="F19" s="118"/>
      <c r="G19" s="122"/>
    </row>
    <row r="20" spans="3:7" x14ac:dyDescent="0.25">
      <c r="C20" s="32" t="s">
        <v>13</v>
      </c>
      <c r="D20" s="32" t="s">
        <v>169</v>
      </c>
      <c r="E20" s="32" t="s">
        <v>176</v>
      </c>
      <c r="F20" s="118"/>
      <c r="G20" s="122"/>
    </row>
    <row r="21" spans="3:7" x14ac:dyDescent="0.25">
      <c r="C21" s="32" t="s">
        <v>14</v>
      </c>
      <c r="D21" s="32" t="s">
        <v>170</v>
      </c>
      <c r="E21" s="32" t="s">
        <v>177</v>
      </c>
      <c r="F21" s="118"/>
      <c r="G21" s="122"/>
    </row>
    <row r="22" spans="3:7" x14ac:dyDescent="0.25">
      <c r="C22" s="32" t="s">
        <v>17</v>
      </c>
      <c r="D22" s="129" t="s">
        <v>193</v>
      </c>
      <c r="E22" s="86" t="s">
        <v>178</v>
      </c>
      <c r="F22" s="118"/>
      <c r="G22" s="122"/>
    </row>
    <row r="23" spans="3:7" x14ac:dyDescent="0.25">
      <c r="C23" s="86" t="s">
        <v>15</v>
      </c>
      <c r="D23" s="32" t="s">
        <v>171</v>
      </c>
      <c r="F23" s="118"/>
      <c r="G23" s="122"/>
    </row>
    <row r="24" spans="3:7" x14ac:dyDescent="0.25">
      <c r="C24" s="85" t="s">
        <v>1</v>
      </c>
      <c r="D24" s="85" t="s">
        <v>172</v>
      </c>
      <c r="F24" s="118"/>
      <c r="G24" s="122"/>
    </row>
    <row r="25" spans="3:7" x14ac:dyDescent="0.25">
      <c r="C25" s="32" t="s">
        <v>2</v>
      </c>
      <c r="D25" s="32" t="s">
        <v>173</v>
      </c>
      <c r="F25" s="118"/>
      <c r="G25" s="122"/>
    </row>
    <row r="26" spans="3:7" x14ac:dyDescent="0.25">
      <c r="C26" s="32" t="s">
        <v>3</v>
      </c>
      <c r="D26" s="32" t="s">
        <v>174</v>
      </c>
      <c r="F26" s="118"/>
      <c r="G26" s="122"/>
    </row>
    <row r="27" spans="3:7" x14ac:dyDescent="0.25">
      <c r="C27" s="32" t="s">
        <v>4</v>
      </c>
      <c r="D27" s="32" t="s">
        <v>175</v>
      </c>
      <c r="F27" s="118"/>
      <c r="G27" s="122"/>
    </row>
    <row r="28" spans="3:7" x14ac:dyDescent="0.25">
      <c r="C28" s="32" t="s">
        <v>5</v>
      </c>
      <c r="D28" s="32" t="s">
        <v>176</v>
      </c>
      <c r="F28" s="118"/>
      <c r="G28" s="122"/>
    </row>
    <row r="29" spans="3:7" x14ac:dyDescent="0.25">
      <c r="C29" s="32" t="s">
        <v>6</v>
      </c>
      <c r="D29" s="32" t="s">
        <v>177</v>
      </c>
      <c r="F29" s="118"/>
      <c r="G29" s="122"/>
    </row>
    <row r="30" spans="3:7" x14ac:dyDescent="0.25">
      <c r="C30" s="32" t="s">
        <v>9</v>
      </c>
      <c r="D30" s="129" t="s">
        <v>193</v>
      </c>
    </row>
    <row r="31" spans="3:7" x14ac:dyDescent="0.25">
      <c r="C31" s="86" t="s">
        <v>7</v>
      </c>
      <c r="D31" s="86" t="s">
        <v>178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O30"/>
  <sheetViews>
    <sheetView zoomScale="85" zoomScaleNormal="85" workbookViewId="0">
      <pane ySplit="2" topLeftCell="A3" activePane="bottomLeft" state="frozenSplit"/>
      <selection pane="bottomLeft" activeCell="D26" sqref="D26"/>
    </sheetView>
  </sheetViews>
  <sheetFormatPr defaultRowHeight="12" x14ac:dyDescent="0.25"/>
  <cols>
    <col min="1" max="1" width="5.28515625" style="199" customWidth="1"/>
    <col min="2" max="2" width="15.7109375" style="206" customWidth="1"/>
    <col min="3" max="3" width="7.85546875" style="229" customWidth="1"/>
    <col min="4" max="4" width="15.7109375" style="229" customWidth="1"/>
    <col min="5" max="5" width="4" style="229" customWidth="1"/>
    <col min="6" max="6" width="15" style="206" customWidth="1"/>
    <col min="7" max="7" width="5" style="206" customWidth="1"/>
    <col min="8" max="8" width="15" style="199" customWidth="1"/>
    <col min="9" max="9" width="7" style="199" customWidth="1"/>
    <col min="10" max="10" width="38.28515625" style="210" customWidth="1"/>
    <col min="11" max="11" width="19.7109375" style="210" customWidth="1"/>
    <col min="12" max="12" width="5.7109375" style="199" customWidth="1"/>
    <col min="13" max="13" width="38.7109375" style="206" customWidth="1"/>
    <col min="14" max="15" width="22.140625" style="206" customWidth="1"/>
    <col min="16" max="16384" width="9.140625" style="206"/>
  </cols>
  <sheetData>
    <row r="1" spans="1:15" s="191" customFormat="1" ht="33" customHeight="1" x14ac:dyDescent="0.25">
      <c r="A1" s="189"/>
      <c r="B1" s="172" t="s">
        <v>213</v>
      </c>
      <c r="C1" s="227"/>
      <c r="D1" s="227"/>
      <c r="E1" s="227"/>
      <c r="F1" s="190"/>
      <c r="H1" s="189"/>
      <c r="I1" s="189"/>
      <c r="J1" s="192"/>
      <c r="K1" s="192"/>
      <c r="L1" s="189"/>
    </row>
    <row r="2" spans="1:15" ht="20.25" customHeight="1" x14ac:dyDescent="0.25">
      <c r="B2" s="228" t="str">
        <f>IF(J4="NOT AVAILABLE","Thermal output of this radiator not available","Thermal output of DLR "&amp;J4&amp;" at "&amp;D7&amp;"/"&amp;D8&amp;"/"&amp;D9)</f>
        <v>Thermal output of DLR Steel Panel radiator - profiled version - Type 22 h 600 x L 600 at 60/40/20</v>
      </c>
      <c r="H2" s="206"/>
      <c r="I2" s="230"/>
      <c r="K2" s="206"/>
      <c r="L2" s="231"/>
    </row>
    <row r="3" spans="1:15" s="198" customFormat="1" ht="18" customHeight="1" x14ac:dyDescent="0.25">
      <c r="A3" s="232"/>
      <c r="B3" s="193" t="s">
        <v>157</v>
      </c>
      <c r="C3" s="201"/>
      <c r="D3" s="193" t="s">
        <v>189</v>
      </c>
      <c r="E3" s="201"/>
      <c r="F3" s="193" t="s">
        <v>179</v>
      </c>
      <c r="G3" s="179"/>
      <c r="H3" s="193" t="s">
        <v>214</v>
      </c>
      <c r="I3" s="193"/>
      <c r="J3" s="216"/>
      <c r="K3" s="197"/>
      <c r="L3" s="179"/>
    </row>
    <row r="4" spans="1:15" s="199" customFormat="1" ht="21.75" customHeight="1" x14ac:dyDescent="0.25">
      <c r="A4" s="193" t="str">
        <f>B4&amp;C4&amp;MID(D4,1,1)</f>
        <v>22HP</v>
      </c>
      <c r="B4" s="186">
        <v>22</v>
      </c>
      <c r="C4" s="193" t="str">
        <f>IF(F4&lt;1000,"H","V")</f>
        <v>H</v>
      </c>
      <c r="D4" s="186" t="s">
        <v>190</v>
      </c>
      <c r="E4" s="193"/>
      <c r="F4" s="186">
        <v>600</v>
      </c>
      <c r="G4" s="194" t="s">
        <v>99</v>
      </c>
      <c r="H4" s="195">
        <v>600</v>
      </c>
      <c r="I4" s="194" t="s">
        <v>99</v>
      </c>
      <c r="J4" s="243" t="str">
        <f>IF(AND(F4&lt;1000,AND(301&lt;H4,H4&lt;4001)),(IF(VLOOKUP(A4,DB!C2:D31,2,FALSE)="NOT AVAILABLE","NOT AVAILABLE",VLOOKUP(A4,DB!C2:D31,2,FALSE)&amp;" h "&amp;F4&amp;" x L "&amp;H4)),(IF(AND(F4&gt;1000,H4&lt;1000),(IF(VLOOKUP(A4,DB!C2:D31,2,FALSE)="NOT AVAILABLE","NOT AVAILABLE",VLOOKUP(A4,DB!C2:D31,2,FALSE)&amp;" h "&amp;F4&amp;" x L "&amp;H4)),"NOT AVAILABLE")))</f>
        <v>Steel Panel radiator - profiled version - Type 22 h 600 x L 600</v>
      </c>
      <c r="K4" s="197"/>
      <c r="L4" s="179"/>
      <c r="M4" s="198"/>
    </row>
    <row r="5" spans="1:15" s="199" customFormat="1" ht="23.25" customHeight="1" x14ac:dyDescent="0.25">
      <c r="A5" s="193"/>
      <c r="B5" s="193"/>
      <c r="C5" s="193"/>
      <c r="D5" s="193"/>
      <c r="E5" s="193"/>
      <c r="F5" s="212"/>
      <c r="G5" s="200"/>
      <c r="H5" s="193"/>
      <c r="I5" s="193"/>
      <c r="J5" s="201"/>
      <c r="K5" s="197"/>
      <c r="L5" s="179"/>
      <c r="M5" s="198"/>
    </row>
    <row r="6" spans="1:15" s="199" customFormat="1" ht="23.25" customHeight="1" x14ac:dyDescent="0.25">
      <c r="A6" s="193"/>
      <c r="B6" s="193"/>
      <c r="C6" s="201"/>
      <c r="D6" s="201"/>
      <c r="E6" s="201"/>
      <c r="F6" s="194"/>
      <c r="G6" s="194"/>
      <c r="H6" s="202"/>
      <c r="I6" s="202"/>
      <c r="J6" s="193"/>
      <c r="K6" s="193"/>
      <c r="L6" s="193"/>
    </row>
    <row r="7" spans="1:15" s="199" customFormat="1" ht="21.75" customHeight="1" x14ac:dyDescent="0.25">
      <c r="A7" s="433" t="s">
        <v>203</v>
      </c>
      <c r="B7" s="433"/>
      <c r="C7" s="434"/>
      <c r="D7" s="186">
        <v>60</v>
      </c>
      <c r="E7" s="201" t="s">
        <v>96</v>
      </c>
      <c r="F7" s="233"/>
      <c r="G7" s="197" t="s">
        <v>91</v>
      </c>
      <c r="H7" s="203">
        <f>IF(C4="V",HLOOKUP(A4&amp;F4,TUTTI_VERT!$B$1:$CK$8,7,FALSE),HLOOKUP(A4&amp;F4,'--TUTTI--'!A1:CG8,8,FALSE))</f>
        <v>1.3120099999999999</v>
      </c>
      <c r="I7" s="202"/>
      <c r="J7" s="204" t="s">
        <v>158</v>
      </c>
      <c r="K7" s="436" t="str">
        <f>IF(C4="V",HLOOKUP(A4&amp;F4,TUTTI_VERT!A1:CK8,4,FALSE),HLOOKUP(A4&amp;F4,'--TUTTI--'!A1:CG8,4,FALSE))</f>
        <v>ENE/MRT.RES.13003</v>
      </c>
      <c r="L7" s="436"/>
    </row>
    <row r="8" spans="1:15" s="199" customFormat="1" ht="21.75" customHeight="1" x14ac:dyDescent="0.25">
      <c r="A8" s="433" t="s">
        <v>204</v>
      </c>
      <c r="B8" s="433"/>
      <c r="C8" s="434"/>
      <c r="D8" s="186">
        <v>40</v>
      </c>
      <c r="E8" s="201" t="s">
        <v>96</v>
      </c>
      <c r="F8" s="194"/>
      <c r="G8" s="197" t="s">
        <v>90</v>
      </c>
      <c r="H8" s="203">
        <f>IF(C4="V",HLOOKUP(A4&amp;F4,TUTTI_VERT!$B$1:$CK$8,8,FALSE)*3/100,HLOOKUP(A4&amp;F4,'--TUTTI--'!A1:CG8,7,FALSE)/1000)*H4</f>
        <v>6.0897779999999999</v>
      </c>
      <c r="I8" s="202"/>
      <c r="J8" s="197" t="s">
        <v>97</v>
      </c>
      <c r="K8" s="436" t="str">
        <f>IF(H9="Error","","Φ = Km x "&amp;H9&amp;"^n")</f>
        <v>Φ = Km x 30^n</v>
      </c>
      <c r="L8" s="436"/>
    </row>
    <row r="9" spans="1:15" s="199" customFormat="1" ht="21.75" customHeight="1" x14ac:dyDescent="0.25">
      <c r="A9" s="433" t="s">
        <v>205</v>
      </c>
      <c r="B9" s="433"/>
      <c r="C9" s="434"/>
      <c r="D9" s="186">
        <v>20</v>
      </c>
      <c r="E9" s="201" t="s">
        <v>96</v>
      </c>
      <c r="F9" s="193"/>
      <c r="G9" s="197" t="s">
        <v>100</v>
      </c>
      <c r="H9" s="180">
        <f>IF(D7&lt;D8,"Error",(D7+D8)/2-D9)</f>
        <v>30</v>
      </c>
      <c r="I9" s="201" t="s">
        <v>96</v>
      </c>
      <c r="J9" s="197" t="str">
        <f>"Thermal output at "&amp;D7&amp;"/"&amp;D8&amp;"/"&amp;D9</f>
        <v>Thermal output at 60/40/20</v>
      </c>
      <c r="K9" s="242">
        <f>IF(J4="NOT AVAILABLE","n/a",H8*H9^H7)</f>
        <v>527.95793109206522</v>
      </c>
      <c r="L9" s="216" t="s">
        <v>95</v>
      </c>
    </row>
    <row r="10" spans="1:15" s="199" customFormat="1" ht="19.5" customHeight="1" x14ac:dyDescent="0.25">
      <c r="A10" s="193"/>
      <c r="B10" s="193"/>
      <c r="C10" s="201"/>
      <c r="D10" s="193"/>
      <c r="E10" s="201"/>
      <c r="F10" s="193"/>
      <c r="G10" s="193"/>
      <c r="H10" s="202"/>
      <c r="I10" s="202"/>
      <c r="J10" s="193"/>
      <c r="K10" s="204"/>
      <c r="L10" s="193"/>
      <c r="N10" s="205"/>
      <c r="O10" s="205"/>
    </row>
    <row r="11" spans="1:15" s="199" customFormat="1" ht="25.5" customHeight="1" x14ac:dyDescent="0.25">
      <c r="A11" s="193"/>
      <c r="B11" s="216" t="str">
        <f>IF(D7&lt;D8,"Temperature Error (Input Temperature lower than Output temperature not valid)",(IF(AND((D7=75),(D8=65),(D9=20)),"Test conditions ΔT50 according to EN 442 are 75/65/20; related thermal outputs on Catalogue",((IF(AND((D7=55),(D8=45),(D9=20)),"Test conditions ΔT30 according to EN 442 are 55/45/20; related thermal outputs on Catalogue",""))))))</f>
        <v/>
      </c>
      <c r="C11" s="216"/>
      <c r="D11" s="216"/>
      <c r="E11" s="216"/>
      <c r="F11" s="179"/>
      <c r="G11" s="179"/>
      <c r="H11" s="232"/>
      <c r="I11" s="232"/>
      <c r="J11" s="179"/>
      <c r="K11" s="197"/>
      <c r="L11" s="179"/>
      <c r="N11" s="205"/>
      <c r="O11" s="205"/>
    </row>
    <row r="12" spans="1:15" s="207" customFormat="1" ht="20.25" customHeight="1" x14ac:dyDescent="0.25">
      <c r="A12" s="193"/>
      <c r="B12" s="179"/>
      <c r="C12" s="179"/>
      <c r="D12" s="179"/>
      <c r="E12" s="179"/>
      <c r="F12" s="179"/>
      <c r="G12" s="179"/>
      <c r="H12" s="179"/>
      <c r="I12" s="179"/>
      <c r="J12" s="179"/>
      <c r="K12" s="244" t="str">
        <f>"◄ "&amp;"Type "&amp;MID(B4,1,2)</f>
        <v>◄ Type 22</v>
      </c>
      <c r="L12" s="179"/>
      <c r="M12" s="199"/>
      <c r="N12" s="206"/>
      <c r="O12" s="206"/>
    </row>
    <row r="13" spans="1:15" s="199" customFormat="1" ht="23.25" customHeight="1" x14ac:dyDescent="0.25">
      <c r="A13" s="194"/>
      <c r="B13" s="194"/>
      <c r="C13" s="201"/>
      <c r="D13" s="201"/>
      <c r="E13" s="201"/>
      <c r="F13" s="193"/>
      <c r="G13" s="193"/>
      <c r="H13" s="234"/>
      <c r="I13" s="193"/>
      <c r="J13" s="201"/>
      <c r="K13" s="196" t="s">
        <v>182</v>
      </c>
      <c r="L13" s="193"/>
      <c r="M13" s="198"/>
      <c r="N13" s="206"/>
      <c r="O13" s="206"/>
    </row>
    <row r="14" spans="1:15" s="221" customFormat="1" ht="23.25" customHeight="1" x14ac:dyDescent="0.25">
      <c r="A14" s="235"/>
      <c r="B14" s="193"/>
      <c r="C14" s="435" t="s">
        <v>181</v>
      </c>
      <c r="D14" s="435"/>
      <c r="E14" s="435"/>
      <c r="F14" s="435"/>
      <c r="G14" s="212"/>
      <c r="H14" s="194"/>
      <c r="I14" s="212"/>
      <c r="J14" s="201"/>
      <c r="K14" s="196" t="s">
        <v>183</v>
      </c>
      <c r="L14" s="212"/>
      <c r="M14" s="198"/>
    </row>
    <row r="15" spans="1:15" ht="23.25" customHeight="1" x14ac:dyDescent="0.25">
      <c r="A15" s="193"/>
      <c r="B15" s="208"/>
      <c r="C15" s="193"/>
      <c r="D15" s="193"/>
      <c r="E15" s="193"/>
      <c r="F15" s="181" t="str">
        <f>IF(C4="V","◄ Vertical steel panel radiator","▼Horizontal steel panel radiator")</f>
        <v>▼Horizontal steel panel radiator</v>
      </c>
      <c r="G15" s="194"/>
      <c r="H15" s="194"/>
      <c r="I15" s="194"/>
      <c r="J15" s="201"/>
      <c r="K15" s="196" t="s">
        <v>184</v>
      </c>
      <c r="L15" s="193"/>
      <c r="M15" s="198"/>
    </row>
    <row r="16" spans="1:15" ht="23.25" customHeight="1" x14ac:dyDescent="0.25">
      <c r="A16" s="193"/>
      <c r="B16" s="194"/>
      <c r="C16" s="201"/>
      <c r="D16" s="201"/>
      <c r="E16" s="201"/>
      <c r="F16" s="196" t="s">
        <v>180</v>
      </c>
      <c r="G16" s="194"/>
      <c r="H16" s="194"/>
      <c r="I16" s="194"/>
      <c r="J16" s="201"/>
      <c r="K16" s="196" t="s">
        <v>185</v>
      </c>
      <c r="L16" s="193"/>
      <c r="M16" s="198"/>
    </row>
    <row r="17" spans="1:15" ht="23.25" customHeight="1" x14ac:dyDescent="0.25">
      <c r="A17" s="193"/>
      <c r="B17" s="233"/>
      <c r="C17" s="233"/>
      <c r="D17" s="233"/>
      <c r="E17" s="233"/>
      <c r="F17" s="194"/>
      <c r="G17" s="194"/>
      <c r="H17" s="194"/>
      <c r="I17" s="194"/>
      <c r="J17" s="201"/>
      <c r="K17" s="196" t="s">
        <v>186</v>
      </c>
      <c r="L17" s="193"/>
      <c r="M17" s="198"/>
    </row>
    <row r="18" spans="1:15" ht="23.25" customHeight="1" x14ac:dyDescent="0.25">
      <c r="A18" s="193"/>
      <c r="B18" s="194"/>
      <c r="C18" s="201"/>
      <c r="D18" s="201"/>
      <c r="E18" s="201"/>
      <c r="F18" s="194"/>
      <c r="G18" s="194"/>
      <c r="H18" s="194"/>
      <c r="I18" s="194"/>
      <c r="J18" s="201"/>
      <c r="K18" s="196" t="s">
        <v>187</v>
      </c>
      <c r="L18" s="193"/>
      <c r="M18" s="198"/>
    </row>
    <row r="19" spans="1:15" ht="23.25" customHeight="1" x14ac:dyDescent="0.25">
      <c r="A19" s="193"/>
      <c r="B19" s="194"/>
      <c r="C19" s="201"/>
      <c r="D19" s="201"/>
      <c r="E19" s="201"/>
      <c r="F19" s="194"/>
      <c r="G19" s="194"/>
      <c r="H19" s="194"/>
      <c r="I19" s="194"/>
      <c r="J19" s="201"/>
      <c r="K19" s="196"/>
      <c r="L19" s="193"/>
      <c r="M19" s="198"/>
    </row>
    <row r="20" spans="1:15" ht="23.25" customHeight="1" x14ac:dyDescent="0.25">
      <c r="A20" s="193"/>
      <c r="B20" s="194"/>
      <c r="C20" s="201"/>
      <c r="D20" s="201"/>
      <c r="E20" s="201"/>
      <c r="F20" s="194"/>
      <c r="G20" s="194"/>
      <c r="H20" s="194"/>
      <c r="I20" s="194"/>
      <c r="J20" s="204"/>
      <c r="K20" s="196" t="s">
        <v>188</v>
      </c>
      <c r="L20" s="193"/>
      <c r="M20" s="198"/>
    </row>
    <row r="21" spans="1:15" ht="18.75" customHeight="1" x14ac:dyDescent="0.25">
      <c r="A21" s="193"/>
      <c r="B21" s="194"/>
      <c r="C21" s="201"/>
      <c r="D21" s="201"/>
      <c r="E21" s="201"/>
      <c r="F21" s="194"/>
      <c r="G21" s="194"/>
      <c r="H21" s="194"/>
      <c r="I21" s="194"/>
      <c r="J21" s="204"/>
      <c r="K21" s="201"/>
      <c r="L21" s="193"/>
    </row>
    <row r="22" spans="1:15" ht="18.75" customHeight="1" x14ac:dyDescent="0.25">
      <c r="A22" s="193"/>
      <c r="B22" s="194"/>
      <c r="C22" s="201"/>
      <c r="D22" s="201"/>
      <c r="E22" s="201"/>
      <c r="F22" s="194"/>
      <c r="G22" s="194"/>
      <c r="H22" s="194"/>
      <c r="I22" s="194"/>
      <c r="J22" s="194"/>
      <c r="K22" s="204"/>
      <c r="L22" s="193"/>
      <c r="N22" s="209"/>
      <c r="O22" s="209"/>
    </row>
    <row r="23" spans="1:15" ht="18.75" customHeight="1" x14ac:dyDescent="0.25">
      <c r="A23" s="193"/>
      <c r="B23" s="194"/>
      <c r="C23" s="201"/>
      <c r="D23" s="201"/>
      <c r="E23" s="201"/>
      <c r="F23" s="194"/>
      <c r="G23" s="194"/>
      <c r="H23" s="194"/>
      <c r="I23" s="194"/>
      <c r="J23" s="194"/>
      <c r="K23" s="204"/>
      <c r="L23" s="193"/>
    </row>
    <row r="24" spans="1:15" ht="18.75" customHeight="1" x14ac:dyDescent="0.25">
      <c r="A24" s="193"/>
      <c r="B24" s="194"/>
      <c r="C24" s="201"/>
      <c r="D24" s="201"/>
      <c r="E24" s="201"/>
      <c r="F24" s="194"/>
      <c r="G24" s="194"/>
      <c r="H24" s="193"/>
      <c r="I24" s="193"/>
      <c r="J24" s="204"/>
      <c r="K24" s="204"/>
      <c r="L24" s="193"/>
    </row>
    <row r="25" spans="1:15" ht="18.75" customHeight="1" x14ac:dyDescent="0.25">
      <c r="G25" s="198"/>
    </row>
    <row r="26" spans="1:15" s="209" customFormat="1" ht="31.5" customHeight="1" x14ac:dyDescent="0.25">
      <c r="A26" s="237"/>
      <c r="B26" s="238"/>
      <c r="C26" s="239"/>
      <c r="D26" s="239"/>
      <c r="E26" s="239"/>
      <c r="F26" s="238"/>
      <c r="G26" s="238"/>
      <c r="H26" s="238"/>
      <c r="I26" s="238"/>
      <c r="J26" s="210"/>
      <c r="K26" s="210"/>
      <c r="L26" s="199"/>
      <c r="M26" s="206"/>
      <c r="N26" s="206"/>
      <c r="O26" s="206"/>
    </row>
    <row r="27" spans="1:15" ht="18.75" customHeight="1" x14ac:dyDescent="0.25"/>
    <row r="28" spans="1:15" ht="13.5" customHeight="1" x14ac:dyDescent="0.25">
      <c r="B28" s="198"/>
      <c r="F28" s="198"/>
      <c r="G28" s="198"/>
      <c r="H28" s="198"/>
      <c r="I28" s="198"/>
      <c r="K28" s="240"/>
      <c r="L28" s="211"/>
      <c r="M28" s="209"/>
    </row>
    <row r="29" spans="1:15" ht="18.75" customHeight="1" x14ac:dyDescent="0.25"/>
    <row r="30" spans="1:15" x14ac:dyDescent="0.25">
      <c r="K30" s="241"/>
    </row>
  </sheetData>
  <sheetProtection algorithmName="SHA-512" hashValue="J+SFC3UwqwrpkmOIFHXMgzmB5zDfJr8vFt390dUSzdT2X04TGAP9YJ+3gnP+xnQWOsPY7zpoyNbV87x1Zb09Xw==" saltValue="kcB2s0x7hf3vKUfvAZP5rQ==" spinCount="100000" sheet="1" objects="1" scenarios="1"/>
  <sortState xmlns:xlrd2="http://schemas.microsoft.com/office/spreadsheetml/2017/richdata2" ref="J3:J19">
    <sortCondition ref="J3:J19"/>
  </sortState>
  <mergeCells count="6">
    <mergeCell ref="A9:C9"/>
    <mergeCell ref="C14:F14"/>
    <mergeCell ref="K7:L7"/>
    <mergeCell ref="K8:L8"/>
    <mergeCell ref="A7:C7"/>
    <mergeCell ref="A8:C8"/>
  </mergeCells>
  <conditionalFormatting sqref="H15:H16 F16 C14">
    <cfRule type="cellIs" dxfId="78" priority="32" operator="notEqual">
      <formula>$F$15</formula>
    </cfRule>
  </conditionalFormatting>
  <conditionalFormatting sqref="K13:K20">
    <cfRule type="cellIs" dxfId="77" priority="33" operator="notEqual">
      <formula>$K$12</formula>
    </cfRule>
  </conditionalFormatting>
  <conditionalFormatting sqref="H7:H8 K7:L7 K9">
    <cfRule type="containsErrors" dxfId="76" priority="14">
      <formula>ISERROR(H7)</formula>
    </cfRule>
  </conditionalFormatting>
  <conditionalFormatting sqref="K9">
    <cfRule type="cellIs" dxfId="75" priority="1" operator="equal">
      <formula>"n/a"</formula>
    </cfRule>
    <cfRule type="cellIs" dxfId="74" priority="13" stopIfTrue="1" operator="equal">
      <formula>"H"</formula>
    </cfRule>
  </conditionalFormatting>
  <conditionalFormatting sqref="H9">
    <cfRule type="cellIs" dxfId="73" priority="12" operator="equal">
      <formula>"Error"</formula>
    </cfRule>
  </conditionalFormatting>
  <conditionalFormatting sqref="B11">
    <cfRule type="cellIs" dxfId="72" priority="5" operator="equal">
      <formula>"Test conditions ΔT30 according to EN 442 are 55/45/20; related thermal outputs on Catalogue"</formula>
    </cfRule>
    <cfRule type="cellIs" dxfId="71" priority="9" operator="equal">
      <formula>"Test conditions ΔT50 according to EN 442 are 75/65/20; related thermal outputs on Catalogue"</formula>
    </cfRule>
    <cfRule type="cellIs" dxfId="70" priority="11" operator="equal">
      <formula>"Temperature Error (Input Temperature lower than Output temperature not valid)"</formula>
    </cfRule>
  </conditionalFormatting>
  <conditionalFormatting sqref="B2">
    <cfRule type="cellIs" dxfId="69" priority="10" operator="equal">
      <formula>"Thermal output of this radiator not available"</formula>
    </cfRule>
  </conditionalFormatting>
  <conditionalFormatting sqref="D7">
    <cfRule type="expression" dxfId="68" priority="4">
      <formula>AND($D$7=55,$D$8=45,$D$9=20)</formula>
    </cfRule>
    <cfRule type="expression" dxfId="67" priority="8">
      <formula>AND($D$7=75,$D$8=65,$D$9=20)</formula>
    </cfRule>
  </conditionalFormatting>
  <conditionalFormatting sqref="D8">
    <cfRule type="expression" dxfId="66" priority="3">
      <formula>AND($D$7=55,$D$8=45,$D$9=20)</formula>
    </cfRule>
    <cfRule type="expression" dxfId="65" priority="7">
      <formula>AND($D$7=75,$D$8=65,$D$9=20)</formula>
    </cfRule>
  </conditionalFormatting>
  <conditionalFormatting sqref="D9">
    <cfRule type="expression" dxfId="64" priority="2">
      <formula>AND($D$7=55,$D$8=45,$D$9=20)</formula>
    </cfRule>
    <cfRule type="expression" dxfId="63" priority="6">
      <formula>AND($D$7=75,$D$8=65,$D$9=20)</formula>
    </cfRule>
  </conditionalFormatting>
  <dataValidations count="3">
    <dataValidation type="whole" allowBlank="1" showInputMessage="1" showErrorMessage="1" sqref="D9" xr:uid="{00000000-0002-0000-0200-000000000000}">
      <formula1>5</formula1>
      <formula2>25</formula2>
    </dataValidation>
    <dataValidation type="whole" allowBlank="1" showInputMessage="1" showErrorMessage="1" sqref="D8" xr:uid="{00000000-0002-0000-0200-000001000000}">
      <formula1>10</formula1>
      <formula2>100</formula2>
    </dataValidation>
    <dataValidation type="whole" allowBlank="1" showInputMessage="1" showErrorMessage="1" sqref="D7" xr:uid="{00000000-0002-0000-0200-000002000000}">
      <formula1>20</formula1>
      <formula2>110</formula2>
    </dataValidation>
  </dataValidations>
  <pageMargins left="0.23622047244094491" right="0.19685039370078741" top="0.78740157480314965" bottom="0.55118110236220474" header="0.31496062992125984" footer="0.31496062992125984"/>
  <pageSetup paperSize="9" scale="87" orientation="landscape" r:id="rId1"/>
  <headerFooter>
    <oddHeader xml:space="preserve">&amp;R&amp;8Stampa del &amp;D alle &amp;T
</oddHeader>
    <oddFooter>&amp;R&amp;9&amp;P/&amp;N / Rev.D2MP</oddFooter>
  </headerFooter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" operator="containsText" id="{957B0E82-BC38-468D-A159-0BAB09B42355}">
            <xm:f>NOT(ISERROR(SEARCH("NOT AVAILABLE",J4)))</xm:f>
            <xm:f>"NOT AVAILABLE"</xm:f>
            <x14:dxf>
              <font>
                <b/>
                <i val="0"/>
                <color rgb="FFFF0000"/>
              </font>
            </x14:dxf>
          </x14:cfRule>
          <xm:sqref>J4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3000000}">
          <x14:formula1>
            <xm:f>DB!$B$2:$B$8</xm:f>
          </x14:formula1>
          <xm:sqref>B4</xm:sqref>
        </x14:dataValidation>
        <x14:dataValidation type="list" allowBlank="1" showInputMessage="1" showErrorMessage="1" xr:uid="{00000000-0002-0000-0200-000004000000}">
          <x14:formula1>
            <xm:f>DB!$A$2:$A$3</xm:f>
          </x14:formula1>
          <xm:sqref>D4</xm:sqref>
        </x14:dataValidation>
        <x14:dataValidation type="list" allowBlank="1" showInputMessage="1" showErrorMessage="1" xr:uid="{00000000-0002-0000-0200-000005000000}">
          <x14:formula1>
            <xm:f>DB!$G$2:$G$18</xm:f>
          </x14:formula1>
          <xm:sqref>H4</xm:sqref>
        </x14:dataValidation>
        <x14:dataValidation type="list" allowBlank="1" showInputMessage="1" showErrorMessage="1" xr:uid="{00000000-0002-0000-0200-000006000000}">
          <x14:formula1>
            <xm:f>DB!$F$2:$F$13</xm:f>
          </x14:formula1>
          <xm:sqref>F4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DD114B"/>
    <pageSetUpPr fitToPage="1"/>
  </sheetPr>
  <dimension ref="A1:T45"/>
  <sheetViews>
    <sheetView tabSelected="1" view="pageLayout" zoomScale="70" zoomScaleNormal="100" zoomScalePageLayoutView="70" workbookViewId="0">
      <selection activeCell="C14" sqref="C14"/>
    </sheetView>
  </sheetViews>
  <sheetFormatPr defaultColWidth="4.7109375" defaultRowHeight="18.75" x14ac:dyDescent="0.25"/>
  <cols>
    <col min="1" max="1" width="4.85546875" style="171" customWidth="1"/>
    <col min="2" max="2" width="30.140625" style="182" customWidth="1"/>
    <col min="3" max="3" width="18.7109375" style="171" customWidth="1"/>
    <col min="4" max="4" width="18.7109375" style="173" customWidth="1"/>
    <col min="5" max="5" width="18.7109375" style="174" customWidth="1"/>
    <col min="6" max="6" width="18.7109375" style="173" customWidth="1"/>
    <col min="7" max="8" width="18.7109375" style="171" customWidth="1"/>
    <col min="9" max="9" width="12.140625" style="171" customWidth="1"/>
    <col min="10" max="10" width="26.28515625" style="175" customWidth="1"/>
    <col min="11" max="11" width="8.28515625" style="175" customWidth="1"/>
    <col min="12" max="12" width="13.85546875" style="171" customWidth="1"/>
    <col min="13" max="19" width="8.7109375" style="171" customWidth="1"/>
    <col min="20" max="16384" width="4.7109375" style="171"/>
  </cols>
  <sheetData>
    <row r="1" spans="1:20" ht="30" customHeight="1" x14ac:dyDescent="0.25">
      <c r="A1" s="437" t="s">
        <v>239</v>
      </c>
      <c r="B1" s="437"/>
      <c r="C1" s="437"/>
      <c r="D1" s="437"/>
      <c r="E1" s="437"/>
      <c r="F1" s="437"/>
      <c r="G1" s="437"/>
      <c r="H1" s="437"/>
      <c r="I1" s="437"/>
      <c r="J1" s="437"/>
    </row>
    <row r="2" spans="1:20" ht="21.75" hidden="1" customHeight="1" x14ac:dyDescent="0.25">
      <c r="A2" s="281"/>
      <c r="B2" s="438" t="str">
        <f>"Thermal output of DLR Horizontal "&amp;D11&amp;" at following conditions ("&amp;C12&amp;"/"&amp;C13&amp;"/"&amp;C14&amp;")"</f>
        <v>Thermal output of DLR Horizontal  at following conditions (80/60/20)</v>
      </c>
      <c r="C2" s="438"/>
      <c r="D2" s="438"/>
      <c r="E2" s="438"/>
      <c r="F2" s="438"/>
      <c r="G2" s="438"/>
      <c r="H2" s="316"/>
      <c r="I2" s="281"/>
      <c r="J2" s="317"/>
      <c r="S2" s="185" t="s">
        <v>61</v>
      </c>
    </row>
    <row r="3" spans="1:20" s="176" customFormat="1" ht="21.75" hidden="1" customHeight="1" x14ac:dyDescent="0.25">
      <c r="A3" s="251"/>
      <c r="B3" s="318"/>
      <c r="C3" s="252" t="s">
        <v>1</v>
      </c>
      <c r="D3" s="319" t="s">
        <v>221</v>
      </c>
      <c r="E3" s="317"/>
      <c r="F3" s="317"/>
      <c r="G3" s="251"/>
      <c r="H3" s="251"/>
      <c r="I3" s="251"/>
      <c r="J3" s="251"/>
    </row>
    <row r="4" spans="1:20" s="176" customFormat="1" ht="21.75" hidden="1" customHeight="1" x14ac:dyDescent="0.25">
      <c r="A4" s="251"/>
      <c r="B4" s="318"/>
      <c r="C4" s="255" t="s">
        <v>2</v>
      </c>
      <c r="D4" s="319" t="s">
        <v>222</v>
      </c>
      <c r="E4" s="317"/>
      <c r="F4" s="317"/>
      <c r="G4" s="251"/>
      <c r="H4" s="251"/>
      <c r="I4" s="251"/>
      <c r="J4" s="251"/>
    </row>
    <row r="5" spans="1:20" s="176" customFormat="1" ht="21.75" hidden="1" customHeight="1" x14ac:dyDescent="0.25">
      <c r="A5" s="251"/>
      <c r="B5" s="318"/>
      <c r="C5" s="255" t="s">
        <v>3</v>
      </c>
      <c r="D5" s="319" t="s">
        <v>223</v>
      </c>
      <c r="E5" s="317"/>
      <c r="F5" s="317"/>
      <c r="G5" s="251"/>
      <c r="H5" s="251"/>
      <c r="I5" s="251"/>
      <c r="J5" s="251"/>
    </row>
    <row r="6" spans="1:20" s="176" customFormat="1" ht="21.75" hidden="1" customHeight="1" x14ac:dyDescent="0.25">
      <c r="A6" s="251"/>
      <c r="B6" s="318"/>
      <c r="C6" s="255" t="s">
        <v>4</v>
      </c>
      <c r="D6" s="319" t="s">
        <v>224</v>
      </c>
      <c r="E6" s="317"/>
      <c r="F6" s="317"/>
      <c r="G6" s="251"/>
      <c r="H6" s="251"/>
      <c r="I6" s="251"/>
      <c r="J6" s="251"/>
    </row>
    <row r="7" spans="1:20" s="176" customFormat="1" ht="21.75" hidden="1" customHeight="1" x14ac:dyDescent="0.25">
      <c r="A7" s="251"/>
      <c r="B7" s="318"/>
      <c r="C7" s="255" t="s">
        <v>5</v>
      </c>
      <c r="D7" s="319" t="s">
        <v>225</v>
      </c>
      <c r="E7" s="317"/>
      <c r="F7" s="317"/>
      <c r="G7" s="251"/>
      <c r="H7" s="251"/>
      <c r="I7" s="251"/>
      <c r="J7" s="251"/>
    </row>
    <row r="8" spans="1:20" s="176" customFormat="1" ht="21.75" hidden="1" customHeight="1" x14ac:dyDescent="0.25">
      <c r="A8" s="251"/>
      <c r="B8" s="318"/>
      <c r="C8" s="255" t="s">
        <v>6</v>
      </c>
      <c r="D8" s="319" t="s">
        <v>226</v>
      </c>
      <c r="E8" s="317"/>
      <c r="F8" s="317"/>
      <c r="G8" s="251"/>
      <c r="H8" s="251"/>
      <c r="I8" s="251"/>
      <c r="J8" s="251"/>
    </row>
    <row r="9" spans="1:20" s="176" customFormat="1" ht="21.75" hidden="1" customHeight="1" x14ac:dyDescent="0.25">
      <c r="A9" s="251"/>
      <c r="B9" s="318"/>
      <c r="C9" s="256" t="s">
        <v>7</v>
      </c>
      <c r="D9" s="319" t="s">
        <v>227</v>
      </c>
      <c r="E9" s="317"/>
      <c r="F9" s="317"/>
      <c r="G9" s="251"/>
      <c r="H9" s="251"/>
      <c r="I9" s="251"/>
      <c r="J9" s="251"/>
    </row>
    <row r="10" spans="1:20" s="176" customFormat="1" ht="28.35" customHeight="1" x14ac:dyDescent="0.25">
      <c r="A10" s="441"/>
      <c r="B10" s="441"/>
      <c r="C10" s="441"/>
      <c r="D10" s="441"/>
      <c r="E10" s="441"/>
      <c r="F10" s="441"/>
      <c r="G10" s="441"/>
      <c r="H10" s="441"/>
      <c r="I10" s="441"/>
      <c r="J10" s="441"/>
      <c r="K10" s="214"/>
      <c r="L10" s="215"/>
      <c r="M10" s="177"/>
      <c r="N10" s="177"/>
    </row>
    <row r="11" spans="1:20" ht="21.75" customHeight="1" x14ac:dyDescent="0.25">
      <c r="A11" s="442" t="s">
        <v>247</v>
      </c>
      <c r="B11" s="443"/>
      <c r="C11" s="419" t="s">
        <v>5</v>
      </c>
      <c r="D11" s="295"/>
      <c r="E11" s="258"/>
      <c r="F11" s="258"/>
      <c r="G11" s="258"/>
      <c r="H11" s="258"/>
      <c r="I11" s="257"/>
      <c r="J11" s="267"/>
      <c r="K11" s="225"/>
      <c r="L11" s="199"/>
      <c r="M11" s="174"/>
      <c r="N11" s="174"/>
      <c r="O11" s="174"/>
      <c r="P11" s="174"/>
      <c r="Q11" s="174"/>
      <c r="R11" s="174"/>
      <c r="S11" s="174"/>
      <c r="T11" s="174"/>
    </row>
    <row r="12" spans="1:20" ht="21.75" customHeight="1" x14ac:dyDescent="0.25">
      <c r="A12" s="442" t="s">
        <v>244</v>
      </c>
      <c r="B12" s="443"/>
      <c r="C12" s="420">
        <v>80</v>
      </c>
      <c r="D12" s="260" t="s">
        <v>96</v>
      </c>
      <c r="E12" s="320" t="str">
        <f>IF(C13&gt;C12,"Temperature Error (Input Temperature lower than Output temperature not valid)",(IF(AND((C12=75),(C13=65),(C14=20)),"Test conditions ΔT50 according to EN 442 are 75/65/20; related thermal outputs on Catalogue",((IF(AND((C12=55),(C13=45),(C14=20)),"Test conditions ΔT30 according to EN 442 are 55/45/20; related thermal outputs on Catalogue",""))))))</f>
        <v/>
      </c>
      <c r="F12" s="259"/>
      <c r="G12" s="257"/>
      <c r="H12" s="257"/>
      <c r="I12" s="257"/>
      <c r="J12" s="257"/>
      <c r="K12" s="225"/>
      <c r="L12" s="199"/>
      <c r="M12" s="174"/>
      <c r="N12" s="174"/>
      <c r="O12" s="174"/>
      <c r="P12" s="174"/>
      <c r="Q12" s="174"/>
      <c r="R12" s="174"/>
      <c r="S12" s="174"/>
      <c r="T12" s="174"/>
    </row>
    <row r="13" spans="1:20" ht="21.75" customHeight="1" x14ac:dyDescent="0.25">
      <c r="A13" s="442" t="s">
        <v>245</v>
      </c>
      <c r="B13" s="443"/>
      <c r="C13" s="420">
        <v>60</v>
      </c>
      <c r="D13" s="260" t="s">
        <v>96</v>
      </c>
      <c r="E13" s="267"/>
      <c r="F13" s="259"/>
      <c r="G13" s="263" t="s">
        <v>94</v>
      </c>
      <c r="H13" s="265">
        <f>IF(C13&gt;C12,"Error",(C12+C13)/2-C14)</f>
        <v>50</v>
      </c>
      <c r="I13" s="257"/>
      <c r="J13" s="267"/>
      <c r="K13" s="225"/>
      <c r="L13" s="199"/>
      <c r="M13" s="174"/>
      <c r="N13" s="174"/>
      <c r="O13" s="174"/>
      <c r="P13" s="174"/>
      <c r="Q13" s="174"/>
      <c r="R13" s="174"/>
      <c r="S13" s="174"/>
      <c r="T13" s="174"/>
    </row>
    <row r="14" spans="1:20" ht="21.75" customHeight="1" x14ac:dyDescent="0.25">
      <c r="A14" s="442" t="s">
        <v>246</v>
      </c>
      <c r="B14" s="443"/>
      <c r="C14" s="421">
        <v>20</v>
      </c>
      <c r="D14" s="260" t="s">
        <v>96</v>
      </c>
      <c r="E14" s="267"/>
      <c r="F14" s="259"/>
      <c r="G14" s="263" t="s">
        <v>242</v>
      </c>
      <c r="H14" s="265" t="str">
        <f>IF(H13="Error","","Φ = Km x"&amp;H13&amp;"^n")</f>
        <v>Φ = Km x50^n</v>
      </c>
      <c r="I14" s="257"/>
      <c r="J14" s="257"/>
      <c r="K14" s="225"/>
      <c r="L14" s="199"/>
      <c r="M14" s="174"/>
      <c r="N14" s="174"/>
      <c r="O14" s="174"/>
      <c r="P14" s="174"/>
      <c r="Q14" s="174"/>
      <c r="R14" s="174"/>
      <c r="S14" s="174"/>
      <c r="T14" s="174"/>
    </row>
    <row r="15" spans="1:20" ht="21.75" customHeight="1" x14ac:dyDescent="0.25">
      <c r="A15" s="257"/>
      <c r="B15" s="261"/>
      <c r="C15" s="257"/>
      <c r="D15" s="257"/>
      <c r="E15" s="267"/>
      <c r="F15" s="259"/>
      <c r="G15" s="257"/>
      <c r="H15" s="257"/>
      <c r="I15" s="257"/>
      <c r="J15" s="257"/>
      <c r="K15" s="225"/>
      <c r="L15" s="199"/>
      <c r="M15" s="174"/>
      <c r="N15" s="174"/>
      <c r="O15" s="174"/>
      <c r="P15" s="174"/>
      <c r="Q15" s="174"/>
      <c r="R15" s="174"/>
      <c r="S15" s="174"/>
      <c r="T15" s="174"/>
    </row>
    <row r="16" spans="1:20" ht="21.75" customHeight="1" x14ac:dyDescent="0.25">
      <c r="A16" s="257"/>
      <c r="B16" s="321" t="s">
        <v>241</v>
      </c>
      <c r="C16" s="439">
        <v>300</v>
      </c>
      <c r="D16" s="439">
        <v>400</v>
      </c>
      <c r="E16" s="439">
        <v>500</v>
      </c>
      <c r="F16" s="439">
        <v>600</v>
      </c>
      <c r="G16" s="439">
        <v>700</v>
      </c>
      <c r="H16" s="439">
        <v>900</v>
      </c>
      <c r="I16" s="257"/>
      <c r="J16" s="257"/>
      <c r="K16" s="194"/>
      <c r="L16" s="206"/>
    </row>
    <row r="17" spans="1:12" ht="21.75" customHeight="1" thickBot="1" x14ac:dyDescent="0.3">
      <c r="A17" s="257"/>
      <c r="B17" s="322" t="s">
        <v>236</v>
      </c>
      <c r="C17" s="440"/>
      <c r="D17" s="440"/>
      <c r="E17" s="440"/>
      <c r="F17" s="440"/>
      <c r="G17" s="440"/>
      <c r="H17" s="440"/>
      <c r="I17" s="323" t="s">
        <v>158</v>
      </c>
      <c r="J17" s="257"/>
      <c r="K17" s="194"/>
      <c r="L17" s="206"/>
    </row>
    <row r="18" spans="1:12" ht="21.75" hidden="1" customHeight="1" thickTop="1" x14ac:dyDescent="0.25">
      <c r="A18" s="257"/>
      <c r="B18" s="345"/>
      <c r="C18" s="346" t="str">
        <f t="shared" ref="C18:H18" si="0">$C$11&amp;C16</f>
        <v>22HP300</v>
      </c>
      <c r="D18" s="346" t="str">
        <f t="shared" si="0"/>
        <v>22HP400</v>
      </c>
      <c r="E18" s="346" t="str">
        <f t="shared" si="0"/>
        <v>22HP500</v>
      </c>
      <c r="F18" s="346" t="str">
        <f t="shared" si="0"/>
        <v>22HP600</v>
      </c>
      <c r="G18" s="346" t="str">
        <f t="shared" si="0"/>
        <v>22HP700</v>
      </c>
      <c r="H18" s="346" t="str">
        <f t="shared" si="0"/>
        <v>22HP900</v>
      </c>
      <c r="I18" s="323"/>
      <c r="J18" s="257"/>
      <c r="K18" s="194"/>
      <c r="L18" s="206"/>
    </row>
    <row r="19" spans="1:12" s="178" customFormat="1" ht="21.75" customHeight="1" thickTop="1" x14ac:dyDescent="0.25">
      <c r="A19" s="257"/>
      <c r="B19" s="349">
        <v>300</v>
      </c>
      <c r="C19" s="273">
        <f t="shared" ref="C19:H25" si="1">C$26/$B$26*$B19</f>
        <v>299.27114258989332</v>
      </c>
      <c r="D19" s="274">
        <f t="shared" si="1"/>
        <v>373.52596943497866</v>
      </c>
      <c r="E19" s="274">
        <f t="shared" si="1"/>
        <v>445.38920783090816</v>
      </c>
      <c r="F19" s="274">
        <f t="shared" si="1"/>
        <v>515.98502856268578</v>
      </c>
      <c r="G19" s="274">
        <f t="shared" si="1"/>
        <v>585.96412922685795</v>
      </c>
      <c r="H19" s="275">
        <f t="shared" si="1"/>
        <v>725.8619396304299</v>
      </c>
      <c r="I19" s="326" t="str">
        <f>HLOOKUP(C18,'--TUTTI--'!A1:CG8,4,FALSE)</f>
        <v>ENE/MRT.RES.13003</v>
      </c>
      <c r="J19" s="327" t="str">
        <f>"Type "&amp;MID(C11,1,2)&amp;" ►"</f>
        <v>Type 22 ►</v>
      </c>
      <c r="K19" s="194"/>
      <c r="L19" s="194"/>
    </row>
    <row r="20" spans="1:12" s="178" customFormat="1" ht="21.75" customHeight="1" x14ac:dyDescent="0.25">
      <c r="A20" s="257"/>
      <c r="B20" s="349">
        <v>400</v>
      </c>
      <c r="C20" s="278">
        <f t="shared" si="1"/>
        <v>399.02819011985775</v>
      </c>
      <c r="D20" s="279">
        <f t="shared" si="1"/>
        <v>498.03462591330492</v>
      </c>
      <c r="E20" s="274">
        <f t="shared" si="1"/>
        <v>593.85227710787763</v>
      </c>
      <c r="F20" s="279">
        <f t="shared" si="1"/>
        <v>687.98003808358101</v>
      </c>
      <c r="G20" s="279">
        <f t="shared" si="1"/>
        <v>781.28550563581064</v>
      </c>
      <c r="H20" s="280">
        <f t="shared" si="1"/>
        <v>967.81591950723987</v>
      </c>
      <c r="I20" s="262"/>
      <c r="J20" s="257"/>
      <c r="K20" s="194"/>
      <c r="L20" s="194"/>
    </row>
    <row r="21" spans="1:12" s="178" customFormat="1" ht="21.75" customHeight="1" x14ac:dyDescent="0.25">
      <c r="A21" s="257"/>
      <c r="B21" s="349">
        <v>500</v>
      </c>
      <c r="C21" s="278">
        <f t="shared" si="1"/>
        <v>498.78523764982219</v>
      </c>
      <c r="D21" s="279">
        <f t="shared" si="1"/>
        <v>622.54328239163112</v>
      </c>
      <c r="E21" s="279">
        <f t="shared" si="1"/>
        <v>742.31534638484698</v>
      </c>
      <c r="F21" s="279">
        <f t="shared" si="1"/>
        <v>859.97504760447634</v>
      </c>
      <c r="G21" s="279">
        <f t="shared" si="1"/>
        <v>976.60688204476332</v>
      </c>
      <c r="H21" s="280">
        <f t="shared" si="1"/>
        <v>1209.7698993840497</v>
      </c>
      <c r="I21" s="257"/>
      <c r="J21" s="257"/>
      <c r="K21" s="194"/>
      <c r="L21" s="194"/>
    </row>
    <row r="22" spans="1:12" s="178" customFormat="1" ht="21.75" customHeight="1" x14ac:dyDescent="0.25">
      <c r="A22" s="257"/>
      <c r="B22" s="349">
        <v>600</v>
      </c>
      <c r="C22" s="278">
        <f t="shared" si="1"/>
        <v>598.54228517978663</v>
      </c>
      <c r="D22" s="279">
        <f t="shared" si="1"/>
        <v>747.05193886995733</v>
      </c>
      <c r="E22" s="279">
        <f t="shared" si="1"/>
        <v>890.77841566181633</v>
      </c>
      <c r="F22" s="279">
        <f t="shared" si="1"/>
        <v>1031.9700571253716</v>
      </c>
      <c r="G22" s="279">
        <f t="shared" si="1"/>
        <v>1171.9282584537159</v>
      </c>
      <c r="H22" s="280">
        <f t="shared" si="1"/>
        <v>1451.7238792608598</v>
      </c>
      <c r="I22" s="257"/>
      <c r="J22" s="257"/>
      <c r="K22" s="194"/>
      <c r="L22" s="194"/>
    </row>
    <row r="23" spans="1:12" s="178" customFormat="1" ht="21.75" customHeight="1" x14ac:dyDescent="0.25">
      <c r="A23" s="257"/>
      <c r="B23" s="349">
        <v>700</v>
      </c>
      <c r="C23" s="278">
        <f t="shared" si="1"/>
        <v>698.29933270975107</v>
      </c>
      <c r="D23" s="279">
        <f t="shared" si="1"/>
        <v>871.56059534828364</v>
      </c>
      <c r="E23" s="279">
        <f t="shared" si="1"/>
        <v>1039.2414849387858</v>
      </c>
      <c r="F23" s="279">
        <f t="shared" si="1"/>
        <v>1203.9650666462669</v>
      </c>
      <c r="G23" s="279">
        <f t="shared" si="1"/>
        <v>1367.2496348626687</v>
      </c>
      <c r="H23" s="280">
        <f t="shared" si="1"/>
        <v>1693.6778591376697</v>
      </c>
      <c r="I23" s="259" t="s">
        <v>159</v>
      </c>
      <c r="J23" s="257"/>
      <c r="K23" s="201"/>
      <c r="L23" s="217"/>
    </row>
    <row r="24" spans="1:12" s="178" customFormat="1" ht="21.75" customHeight="1" x14ac:dyDescent="0.25">
      <c r="A24" s="257"/>
      <c r="B24" s="349">
        <v>800</v>
      </c>
      <c r="C24" s="278">
        <f t="shared" si="1"/>
        <v>798.05638023971551</v>
      </c>
      <c r="D24" s="279">
        <f t="shared" si="1"/>
        <v>996.06925182660984</v>
      </c>
      <c r="E24" s="279">
        <f t="shared" si="1"/>
        <v>1187.7045542157553</v>
      </c>
      <c r="F24" s="279">
        <f t="shared" si="1"/>
        <v>1375.960076167162</v>
      </c>
      <c r="G24" s="279">
        <f t="shared" si="1"/>
        <v>1562.5710112716213</v>
      </c>
      <c r="H24" s="280">
        <f t="shared" si="1"/>
        <v>1935.6318390144797</v>
      </c>
      <c r="I24" s="306"/>
      <c r="J24" s="257"/>
      <c r="K24" s="201"/>
      <c r="L24" s="194"/>
    </row>
    <row r="25" spans="1:12" s="178" customFormat="1" ht="21.75" customHeight="1" x14ac:dyDescent="0.25">
      <c r="A25" s="257"/>
      <c r="B25" s="349">
        <v>900</v>
      </c>
      <c r="C25" s="278">
        <f t="shared" si="1"/>
        <v>897.81342776967995</v>
      </c>
      <c r="D25" s="279">
        <f t="shared" si="1"/>
        <v>1120.577908304936</v>
      </c>
      <c r="E25" s="279">
        <f t="shared" si="1"/>
        <v>1336.1676234927245</v>
      </c>
      <c r="F25" s="279">
        <f t="shared" si="1"/>
        <v>1547.9550856880574</v>
      </c>
      <c r="G25" s="279">
        <f t="shared" si="1"/>
        <v>1757.8923876805741</v>
      </c>
      <c r="H25" s="280">
        <f t="shared" si="1"/>
        <v>2177.5858188912898</v>
      </c>
      <c r="I25" s="259" t="s">
        <v>160</v>
      </c>
      <c r="J25" s="257"/>
      <c r="K25" s="201"/>
      <c r="L25" s="194"/>
    </row>
    <row r="26" spans="1:12" s="178" customFormat="1" ht="21.75" customHeight="1" x14ac:dyDescent="0.25">
      <c r="A26" s="257"/>
      <c r="B26" s="349">
        <v>1000</v>
      </c>
      <c r="C26" s="278">
        <f t="shared" ref="C26:H26" si="2">C36*$H$13^C37</f>
        <v>997.57047529964439</v>
      </c>
      <c r="D26" s="279">
        <f t="shared" si="2"/>
        <v>1245.0865647832622</v>
      </c>
      <c r="E26" s="279">
        <f t="shared" si="2"/>
        <v>1484.630692769694</v>
      </c>
      <c r="F26" s="279">
        <f t="shared" si="2"/>
        <v>1719.9500952089527</v>
      </c>
      <c r="G26" s="279">
        <f t="shared" si="2"/>
        <v>1953.2137640895266</v>
      </c>
      <c r="H26" s="280">
        <f t="shared" si="2"/>
        <v>2419.5397987680994</v>
      </c>
      <c r="I26" s="306"/>
      <c r="J26" s="257"/>
      <c r="K26" s="201"/>
      <c r="L26" s="194"/>
    </row>
    <row r="27" spans="1:12" s="178" customFormat="1" ht="21.75" customHeight="1" x14ac:dyDescent="0.25">
      <c r="A27" s="257"/>
      <c r="B27" s="349">
        <v>1100</v>
      </c>
      <c r="C27" s="278">
        <f t="shared" ref="C27:H35" si="3">C$26/$B$26*$B27</f>
        <v>1097.3275228296088</v>
      </c>
      <c r="D27" s="279">
        <f t="shared" si="3"/>
        <v>1369.5952212615884</v>
      </c>
      <c r="E27" s="279">
        <f t="shared" si="3"/>
        <v>1633.0937620466634</v>
      </c>
      <c r="F27" s="279">
        <f t="shared" si="3"/>
        <v>1891.9451047298478</v>
      </c>
      <c r="G27" s="279">
        <f t="shared" si="3"/>
        <v>2148.5351404984794</v>
      </c>
      <c r="H27" s="280">
        <f t="shared" si="3"/>
        <v>2661.4937786449095</v>
      </c>
      <c r="I27" s="259" t="s">
        <v>161</v>
      </c>
      <c r="J27" s="257"/>
      <c r="K27" s="201"/>
      <c r="L27" s="194"/>
    </row>
    <row r="28" spans="1:12" s="178" customFormat="1" ht="21.75" customHeight="1" x14ac:dyDescent="0.25">
      <c r="A28" s="257"/>
      <c r="B28" s="349">
        <v>1200</v>
      </c>
      <c r="C28" s="278">
        <f t="shared" si="3"/>
        <v>1197.0845703595733</v>
      </c>
      <c r="D28" s="279">
        <f t="shared" si="3"/>
        <v>1494.1038777399147</v>
      </c>
      <c r="E28" s="279">
        <f t="shared" si="3"/>
        <v>1781.5568313236327</v>
      </c>
      <c r="F28" s="279">
        <f t="shared" si="3"/>
        <v>2063.9401142507431</v>
      </c>
      <c r="G28" s="279">
        <f t="shared" si="3"/>
        <v>2343.8565169074318</v>
      </c>
      <c r="H28" s="280">
        <f t="shared" si="3"/>
        <v>2903.4477585217196</v>
      </c>
      <c r="I28" s="306"/>
      <c r="J28" s="257"/>
      <c r="K28" s="201"/>
      <c r="L28" s="194"/>
    </row>
    <row r="29" spans="1:12" s="178" customFormat="1" ht="21.75" customHeight="1" x14ac:dyDescent="0.25">
      <c r="A29" s="257"/>
      <c r="B29" s="349">
        <v>1400</v>
      </c>
      <c r="C29" s="278">
        <f t="shared" si="3"/>
        <v>1396.5986654195021</v>
      </c>
      <c r="D29" s="279">
        <f t="shared" si="3"/>
        <v>1743.1211906965673</v>
      </c>
      <c r="E29" s="279">
        <f t="shared" si="3"/>
        <v>2078.4829698775716</v>
      </c>
      <c r="F29" s="279">
        <f t="shared" si="3"/>
        <v>2407.9301332925338</v>
      </c>
      <c r="G29" s="279">
        <f t="shared" si="3"/>
        <v>2734.4992697253374</v>
      </c>
      <c r="H29" s="280">
        <f t="shared" si="3"/>
        <v>3387.3557182753393</v>
      </c>
      <c r="I29" s="259" t="s">
        <v>162</v>
      </c>
      <c r="J29" s="257"/>
      <c r="K29" s="201"/>
      <c r="L29" s="194"/>
    </row>
    <row r="30" spans="1:12" s="178" customFormat="1" ht="21.75" customHeight="1" x14ac:dyDescent="0.25">
      <c r="A30" s="257"/>
      <c r="B30" s="349">
        <v>1600</v>
      </c>
      <c r="C30" s="278">
        <f t="shared" si="3"/>
        <v>1596.112760479431</v>
      </c>
      <c r="D30" s="279">
        <f t="shared" si="3"/>
        <v>1992.1385036532197</v>
      </c>
      <c r="E30" s="279">
        <f t="shared" si="3"/>
        <v>2375.4091084315105</v>
      </c>
      <c r="F30" s="279">
        <f t="shared" si="3"/>
        <v>2751.920152334324</v>
      </c>
      <c r="G30" s="279">
        <f t="shared" si="3"/>
        <v>3125.1420225432425</v>
      </c>
      <c r="H30" s="280">
        <f t="shared" si="3"/>
        <v>3871.2636780289595</v>
      </c>
      <c r="I30" s="306"/>
      <c r="J30" s="257"/>
      <c r="K30" s="201"/>
      <c r="L30" s="194"/>
    </row>
    <row r="31" spans="1:12" s="178" customFormat="1" ht="21.75" customHeight="1" x14ac:dyDescent="0.25">
      <c r="A31" s="257"/>
      <c r="B31" s="349">
        <v>1800</v>
      </c>
      <c r="C31" s="278">
        <f t="shared" si="3"/>
        <v>1795.6268555393599</v>
      </c>
      <c r="D31" s="279">
        <f t="shared" si="3"/>
        <v>2241.1558166098721</v>
      </c>
      <c r="E31" s="279">
        <f t="shared" si="3"/>
        <v>2672.335246985449</v>
      </c>
      <c r="F31" s="279">
        <f t="shared" si="3"/>
        <v>3095.9101713761147</v>
      </c>
      <c r="G31" s="279">
        <f t="shared" si="3"/>
        <v>3515.7847753611481</v>
      </c>
      <c r="H31" s="280">
        <f t="shared" si="3"/>
        <v>4355.1716377825796</v>
      </c>
      <c r="I31" s="259" t="s">
        <v>163</v>
      </c>
      <c r="J31" s="257"/>
      <c r="K31" s="194"/>
      <c r="L31" s="194"/>
    </row>
    <row r="32" spans="1:12" s="178" customFormat="1" ht="21.75" customHeight="1" x14ac:dyDescent="0.25">
      <c r="A32" s="257"/>
      <c r="B32" s="349">
        <v>2000</v>
      </c>
      <c r="C32" s="278">
        <f t="shared" si="3"/>
        <v>1995.1409505992888</v>
      </c>
      <c r="D32" s="279">
        <f t="shared" si="3"/>
        <v>2490.1731295665245</v>
      </c>
      <c r="E32" s="279">
        <f t="shared" si="3"/>
        <v>2969.2613855393879</v>
      </c>
      <c r="F32" s="279">
        <f t="shared" si="3"/>
        <v>3439.9001904179054</v>
      </c>
      <c r="G32" s="279">
        <f t="shared" si="3"/>
        <v>3906.4275281790533</v>
      </c>
      <c r="H32" s="280">
        <f t="shared" si="3"/>
        <v>4839.0795975361989</v>
      </c>
      <c r="I32" s="257"/>
      <c r="J32" s="257"/>
      <c r="K32" s="194"/>
      <c r="L32" s="194"/>
    </row>
    <row r="33" spans="1:12" s="178" customFormat="1" ht="21.75" customHeight="1" x14ac:dyDescent="0.25">
      <c r="A33" s="257"/>
      <c r="B33" s="349">
        <v>2300</v>
      </c>
      <c r="C33" s="278">
        <f t="shared" si="3"/>
        <v>2294.4120931891821</v>
      </c>
      <c r="D33" s="279">
        <f t="shared" si="3"/>
        <v>2863.6990990015033</v>
      </c>
      <c r="E33" s="279">
        <f t="shared" si="3"/>
        <v>3414.6505933702961</v>
      </c>
      <c r="F33" s="279">
        <f t="shared" si="3"/>
        <v>3955.8852189805912</v>
      </c>
      <c r="G33" s="279">
        <f t="shared" si="3"/>
        <v>4492.3916574059112</v>
      </c>
      <c r="H33" s="280">
        <f t="shared" si="3"/>
        <v>5564.9415371666291</v>
      </c>
      <c r="I33" s="259" t="s">
        <v>164</v>
      </c>
      <c r="J33" s="257"/>
      <c r="K33" s="194"/>
      <c r="L33" s="194"/>
    </row>
    <row r="34" spans="1:12" s="178" customFormat="1" ht="21.75" customHeight="1" x14ac:dyDescent="0.25">
      <c r="A34" s="257"/>
      <c r="B34" s="349">
        <v>2600</v>
      </c>
      <c r="C34" s="278">
        <f t="shared" si="3"/>
        <v>2593.6832357790754</v>
      </c>
      <c r="D34" s="279">
        <f t="shared" si="3"/>
        <v>3237.2250684364822</v>
      </c>
      <c r="E34" s="279">
        <f t="shared" si="3"/>
        <v>3860.0398012012042</v>
      </c>
      <c r="F34" s="279">
        <f t="shared" si="3"/>
        <v>4471.8702475432765</v>
      </c>
      <c r="G34" s="279">
        <f t="shared" si="3"/>
        <v>5078.3557866327692</v>
      </c>
      <c r="H34" s="280">
        <f t="shared" si="3"/>
        <v>6290.8034767970585</v>
      </c>
      <c r="I34" s="257"/>
      <c r="J34" s="257"/>
      <c r="K34" s="194"/>
      <c r="L34" s="194"/>
    </row>
    <row r="35" spans="1:12" s="178" customFormat="1" ht="21.75" customHeight="1" x14ac:dyDescent="0.25">
      <c r="A35" s="257"/>
      <c r="B35" s="349">
        <v>3000</v>
      </c>
      <c r="C35" s="282">
        <f t="shared" si="3"/>
        <v>2992.7114258989332</v>
      </c>
      <c r="D35" s="283">
        <f t="shared" si="3"/>
        <v>3735.259694349787</v>
      </c>
      <c r="E35" s="283">
        <f t="shared" si="3"/>
        <v>4453.8920783090816</v>
      </c>
      <c r="F35" s="283">
        <f t="shared" si="3"/>
        <v>5159.8502856268578</v>
      </c>
      <c r="G35" s="283">
        <f t="shared" si="3"/>
        <v>5859.6412922685795</v>
      </c>
      <c r="H35" s="284">
        <f t="shared" si="3"/>
        <v>7258.6193963042988</v>
      </c>
      <c r="I35" s="259" t="s">
        <v>165</v>
      </c>
      <c r="J35" s="257"/>
      <c r="K35" s="194"/>
      <c r="L35" s="194"/>
    </row>
    <row r="36" spans="1:12" ht="15" hidden="1" customHeight="1" x14ac:dyDescent="0.25">
      <c r="A36" s="257"/>
      <c r="B36" s="328" t="s">
        <v>101</v>
      </c>
      <c r="C36" s="329">
        <f>HLOOKUP(C18,'--TUTTI--'!$A$1:$CG$8,7,FALSE)</f>
        <v>6.2511099999999997</v>
      </c>
      <c r="D36" s="330">
        <f>HLOOKUP(D18,'--TUTTI--'!$A$1:$CG$8,7,FALSE)</f>
        <v>7.6474099999999998</v>
      </c>
      <c r="E36" s="330">
        <f>HLOOKUP(E18,'--TUTTI--'!$A$1:$CG$8,7,FALSE)*(1+D39)</f>
        <v>8.9382300000000008</v>
      </c>
      <c r="F36" s="330">
        <f>HLOOKUP(F18,'--TUTTI--'!$A$1:$CG$8,7,FALSE)*(1+D39)</f>
        <v>10.14963</v>
      </c>
      <c r="G36" s="330">
        <f>HLOOKUP(G18,'--TUTTI--'!$A$1:$CG$8,7,FALSE)</f>
        <v>11.19726</v>
      </c>
      <c r="H36" s="331">
        <f>HLOOKUP(H18,'--TUTTI--'!$A$1:$CG$8,7,FALSE)</f>
        <v>13.0898</v>
      </c>
      <c r="I36" s="332"/>
      <c r="J36" s="257"/>
      <c r="K36" s="194"/>
      <c r="L36" s="206"/>
    </row>
    <row r="37" spans="1:12" ht="15" hidden="1" customHeight="1" x14ac:dyDescent="0.25">
      <c r="A37" s="257"/>
      <c r="B37" s="333" t="s">
        <v>89</v>
      </c>
      <c r="C37" s="334">
        <f>HLOOKUP(C18,'--TUTTI--'!$A$1:$CG$8,8,FALSE)</f>
        <v>1.2966599999999999</v>
      </c>
      <c r="D37" s="335">
        <f>HLOOKUP(D18,'--TUTTI--'!$A$1:$CG$8,8,FALSE)</f>
        <v>1.3017799999999999</v>
      </c>
      <c r="E37" s="335">
        <f>HLOOKUP(E18,'--TUTTI--'!$A$1:$CG$8,8,FALSE)</f>
        <v>1.3068900000000001</v>
      </c>
      <c r="F37" s="335">
        <f>HLOOKUP(F18,'--TUTTI--'!$A$1:$CG$8,8,FALSE)</f>
        <v>1.3120099999999999</v>
      </c>
      <c r="G37" s="335">
        <f>HLOOKUP(G18,'--TUTTI--'!$A$1:$CG$8,8,FALSE)</f>
        <v>1.31941</v>
      </c>
      <c r="H37" s="336">
        <f>HLOOKUP(H18,'--TUTTI--'!$A$1:$CG$8,8,FALSE)</f>
        <v>1.33422</v>
      </c>
      <c r="I37" s="332"/>
      <c r="J37" s="257"/>
      <c r="K37" s="194"/>
      <c r="L37" s="206"/>
    </row>
    <row r="38" spans="1:12" ht="15" x14ac:dyDescent="0.25">
      <c r="A38" s="257"/>
      <c r="B38" s="332"/>
      <c r="C38" s="257"/>
      <c r="D38" s="257"/>
      <c r="E38" s="257"/>
      <c r="F38" s="257"/>
      <c r="G38" s="257"/>
      <c r="H38" s="257"/>
      <c r="I38" s="257"/>
      <c r="J38" s="257"/>
      <c r="K38" s="194"/>
      <c r="L38" s="206"/>
    </row>
    <row r="39" spans="1:12" ht="15" x14ac:dyDescent="0.25">
      <c r="A39" s="337"/>
      <c r="B39" s="261"/>
      <c r="C39" s="257"/>
      <c r="D39" s="348"/>
      <c r="E39" s="267"/>
      <c r="F39" s="259"/>
      <c r="G39" s="257"/>
      <c r="H39" s="257"/>
      <c r="I39" s="257"/>
      <c r="J39" s="267"/>
      <c r="K39" s="225"/>
      <c r="L39" s="206"/>
    </row>
    <row r="40" spans="1:12" ht="19.5" customHeight="1" x14ac:dyDescent="0.25">
      <c r="A40" s="337"/>
      <c r="B40" s="338"/>
      <c r="C40" s="337"/>
      <c r="D40" s="339"/>
      <c r="E40" s="340"/>
      <c r="F40" s="339"/>
      <c r="G40" s="337"/>
      <c r="H40" s="337"/>
      <c r="I40" s="337"/>
      <c r="J40" s="341"/>
      <c r="K40" s="218"/>
      <c r="L40" s="206"/>
    </row>
    <row r="41" spans="1:12" x14ac:dyDescent="0.25">
      <c r="A41" s="337"/>
      <c r="B41" s="338"/>
      <c r="C41" s="337"/>
      <c r="D41" s="339"/>
      <c r="E41" s="340"/>
      <c r="F41" s="339"/>
      <c r="G41" s="337"/>
      <c r="H41" s="337"/>
      <c r="I41" s="337"/>
      <c r="J41" s="341"/>
      <c r="K41" s="218"/>
      <c r="L41" s="206"/>
    </row>
    <row r="42" spans="1:12" x14ac:dyDescent="0.25">
      <c r="A42" s="337"/>
      <c r="B42" s="338"/>
      <c r="C42" s="337"/>
      <c r="D42" s="339"/>
      <c r="E42" s="340"/>
      <c r="F42" s="339"/>
      <c r="G42" s="337"/>
      <c r="H42" s="337"/>
      <c r="I42" s="337"/>
      <c r="J42" s="341"/>
      <c r="K42" s="218"/>
      <c r="L42" s="206"/>
    </row>
    <row r="43" spans="1:12" x14ac:dyDescent="0.25">
      <c r="A43" s="281"/>
      <c r="B43" s="293"/>
      <c r="C43" s="281"/>
      <c r="D43" s="291"/>
      <c r="E43" s="290"/>
      <c r="F43" s="291"/>
      <c r="G43" s="281"/>
      <c r="H43" s="281"/>
      <c r="I43" s="281"/>
      <c r="J43" s="317"/>
    </row>
    <row r="44" spans="1:12" x14ac:dyDescent="0.25">
      <c r="A44" s="281"/>
      <c r="B44" s="293"/>
      <c r="C44" s="281"/>
      <c r="D44" s="291"/>
      <c r="E44" s="290"/>
      <c r="F44" s="291"/>
      <c r="G44" s="281"/>
      <c r="H44" s="281"/>
      <c r="I44" s="281"/>
      <c r="J44" s="317"/>
    </row>
    <row r="45" spans="1:12" x14ac:dyDescent="0.25">
      <c r="A45" s="281"/>
      <c r="B45" s="293"/>
      <c r="C45" s="281"/>
      <c r="D45" s="291"/>
      <c r="E45" s="290"/>
      <c r="F45" s="291"/>
      <c r="G45" s="281"/>
      <c r="H45" s="281"/>
      <c r="I45" s="281"/>
      <c r="J45" s="317"/>
    </row>
  </sheetData>
  <protectedRanges>
    <protectedRange algorithmName="SHA-512" hashValue="w41tYemGwPpdJLtlGJpNlcJAEMunNNvltjlYkZz+FXpyhLlo6wVzXMcvr+tD1nEtpKgj6Vld3sAfQwwyOzeaHA==" saltValue="SghLekEVH8+OUGdEPonkaw==" spinCount="100000" sqref="A1:J2 A3:B10 A11:A14 A15:B48 C3:J48" name="Range1"/>
  </protectedRanges>
  <mergeCells count="13">
    <mergeCell ref="A1:J1"/>
    <mergeCell ref="B2:G2"/>
    <mergeCell ref="C16:C17"/>
    <mergeCell ref="D16:D17"/>
    <mergeCell ref="E16:E17"/>
    <mergeCell ref="F16:F17"/>
    <mergeCell ref="G16:G17"/>
    <mergeCell ref="H16:H17"/>
    <mergeCell ref="A10:J10"/>
    <mergeCell ref="A11:B11"/>
    <mergeCell ref="A12:B12"/>
    <mergeCell ref="A13:B13"/>
    <mergeCell ref="A14:B14"/>
  </mergeCells>
  <conditionalFormatting sqref="C19:H35">
    <cfRule type="cellIs" dxfId="61" priority="12" operator="between">
      <formula>0.1</formula>
      <formula>-0.1</formula>
    </cfRule>
  </conditionalFormatting>
  <conditionalFormatting sqref="I35 I33 I31 I29 I27 I23 I25">
    <cfRule type="cellIs" dxfId="60" priority="11" operator="notEqual">
      <formula>$J$19</formula>
    </cfRule>
  </conditionalFormatting>
  <conditionalFormatting sqref="H13">
    <cfRule type="cellIs" dxfId="59" priority="9" operator="equal">
      <formula>"Error"</formula>
    </cfRule>
  </conditionalFormatting>
  <conditionalFormatting sqref="E12">
    <cfRule type="cellIs" dxfId="58" priority="1" operator="equal">
      <formula>"Test conditions ΔT30 according to EN 442 are 55/45/20; related thermal outputs on Catalogue"</formula>
    </cfRule>
    <cfRule type="cellIs" dxfId="57" priority="8" operator="equal">
      <formula>"Test conditions ΔT50 according to EN 442 are 75/65/20; related thermal outputs on Catalogue"</formula>
    </cfRule>
  </conditionalFormatting>
  <conditionalFormatting sqref="C12">
    <cfRule type="expression" dxfId="56" priority="4">
      <formula>AND(#REF!=75,#REF!=65,#REF!=20)</formula>
    </cfRule>
  </conditionalFormatting>
  <conditionalFormatting sqref="C13">
    <cfRule type="expression" dxfId="55" priority="3">
      <formula>AND(#REF!=75,#REF!=65,#REF!=20)</formula>
    </cfRule>
  </conditionalFormatting>
  <conditionalFormatting sqref="C14">
    <cfRule type="expression" dxfId="54" priority="2">
      <formula>AND(#REF!=75,#REF!=65,#REF!=20)</formula>
    </cfRule>
  </conditionalFormatting>
  <dataValidations count="4">
    <dataValidation type="list" allowBlank="1" showInputMessage="1" showErrorMessage="1" sqref="C11" xr:uid="{00000000-0002-0000-0300-000000000000}">
      <formula1>$C$3:$C$9</formula1>
    </dataValidation>
    <dataValidation type="whole" allowBlank="1" showInputMessage="1" showErrorMessage="1" sqref="C12" xr:uid="{00000000-0002-0000-0300-000001000000}">
      <formula1>20</formula1>
      <formula2>110</formula2>
    </dataValidation>
    <dataValidation type="whole" allowBlank="1" showInputMessage="1" showErrorMessage="1" sqref="C13" xr:uid="{00000000-0002-0000-0300-000002000000}">
      <formula1>10</formula1>
      <formula2>100</formula2>
    </dataValidation>
    <dataValidation type="whole" allowBlank="1" showInputMessage="1" showErrorMessage="1" sqref="C14" xr:uid="{00000000-0002-0000-0300-000003000000}">
      <formula1>5</formula1>
      <formula2>25</formula2>
    </dataValidation>
  </dataValidations>
  <pageMargins left="0.39370078740157483" right="0.70866141732283472" top="0.47244094488188981" bottom="0.55118110236220474" header="0.31496062992125984" footer="0.31496062992125984"/>
  <pageSetup paperSize="9" scale="72" orientation="landscape" r:id="rId1"/>
  <headerFooter>
    <oddFooter>&amp;C&amp;G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G8"/>
  <sheetViews>
    <sheetView zoomScaleNormal="100" workbookViewId="0">
      <pane xSplit="1" ySplit="6" topLeftCell="B7" activePane="bottomRight" state="frozenSplit"/>
      <selection pane="topRight" activeCell="B1" sqref="B1"/>
      <selection pane="bottomLeft" activeCell="A22" sqref="A22"/>
      <selection pane="bottomRight" activeCell="D7" sqref="D7"/>
    </sheetView>
  </sheetViews>
  <sheetFormatPr defaultRowHeight="12" x14ac:dyDescent="0.2"/>
  <cols>
    <col min="1" max="1" width="21.7109375" style="1" customWidth="1"/>
    <col min="2" max="13" width="7.85546875" style="34" customWidth="1"/>
    <col min="14" max="85" width="8.140625" style="34" customWidth="1"/>
    <col min="86" max="16384" width="9.140625" style="1"/>
  </cols>
  <sheetData>
    <row r="1" spans="1:85" s="71" customFormat="1" ht="12.75" customHeight="1" x14ac:dyDescent="0.25">
      <c r="A1" s="71" t="s">
        <v>60</v>
      </c>
      <c r="B1" s="72" t="str">
        <f>B2&amp;B5</f>
        <v>10HP300</v>
      </c>
      <c r="C1" s="72" t="str">
        <f t="shared" ref="C1:BN1" si="0">C2&amp;C5</f>
        <v>10HP400</v>
      </c>
      <c r="D1" s="72" t="str">
        <f t="shared" si="0"/>
        <v>10HP500</v>
      </c>
      <c r="E1" s="72" t="str">
        <f t="shared" si="0"/>
        <v>10HP600</v>
      </c>
      <c r="F1" s="72" t="str">
        <f t="shared" si="0"/>
        <v>10HP700</v>
      </c>
      <c r="G1" s="72" t="str">
        <f t="shared" si="0"/>
        <v>10HP900</v>
      </c>
      <c r="H1" s="72" t="str">
        <f t="shared" si="0"/>
        <v>11HP300</v>
      </c>
      <c r="I1" s="72" t="str">
        <f t="shared" si="0"/>
        <v>11HP400</v>
      </c>
      <c r="J1" s="72" t="str">
        <f t="shared" si="0"/>
        <v>11HP500</v>
      </c>
      <c r="K1" s="72" t="str">
        <f t="shared" si="0"/>
        <v>11HP600</v>
      </c>
      <c r="L1" s="72" t="str">
        <f t="shared" si="0"/>
        <v>11HP700</v>
      </c>
      <c r="M1" s="72" t="str">
        <f t="shared" si="0"/>
        <v>11HP900</v>
      </c>
      <c r="N1" s="72" t="str">
        <f t="shared" si="0"/>
        <v>20HP300</v>
      </c>
      <c r="O1" s="72" t="str">
        <f t="shared" si="0"/>
        <v>20HP400</v>
      </c>
      <c r="P1" s="72" t="str">
        <f t="shared" si="0"/>
        <v>20HP500</v>
      </c>
      <c r="Q1" s="72" t="str">
        <f t="shared" si="0"/>
        <v>20HP600</v>
      </c>
      <c r="R1" s="72" t="str">
        <f t="shared" si="0"/>
        <v>20HP700</v>
      </c>
      <c r="S1" s="72" t="str">
        <f t="shared" si="0"/>
        <v>20HP900</v>
      </c>
      <c r="T1" s="72" t="str">
        <f t="shared" si="0"/>
        <v>21HP300</v>
      </c>
      <c r="U1" s="72" t="str">
        <f t="shared" si="0"/>
        <v>21HP400</v>
      </c>
      <c r="V1" s="72" t="str">
        <f t="shared" si="0"/>
        <v>21HP500</v>
      </c>
      <c r="W1" s="72" t="str">
        <f t="shared" si="0"/>
        <v>21HP600</v>
      </c>
      <c r="X1" s="72" t="str">
        <f t="shared" si="0"/>
        <v>21HP700</v>
      </c>
      <c r="Y1" s="72" t="str">
        <f t="shared" si="0"/>
        <v>21HP900</v>
      </c>
      <c r="Z1" s="72" t="str">
        <f t="shared" si="0"/>
        <v>22HP300</v>
      </c>
      <c r="AA1" s="72" t="str">
        <f t="shared" si="0"/>
        <v>22HP400</v>
      </c>
      <c r="AB1" s="72" t="str">
        <f t="shared" si="0"/>
        <v>22HP500</v>
      </c>
      <c r="AC1" s="72" t="str">
        <f t="shared" si="0"/>
        <v>22HP600</v>
      </c>
      <c r="AD1" s="72" t="str">
        <f t="shared" si="0"/>
        <v>22HP700</v>
      </c>
      <c r="AE1" s="72" t="str">
        <f t="shared" si="0"/>
        <v>22HP900</v>
      </c>
      <c r="AF1" s="72" t="str">
        <f t="shared" si="0"/>
        <v>30HP300</v>
      </c>
      <c r="AG1" s="72" t="str">
        <f t="shared" si="0"/>
        <v>30HP400</v>
      </c>
      <c r="AH1" s="72" t="str">
        <f t="shared" si="0"/>
        <v>30HP500</v>
      </c>
      <c r="AI1" s="72" t="str">
        <f t="shared" si="0"/>
        <v>30HP600</v>
      </c>
      <c r="AJ1" s="72" t="str">
        <f t="shared" si="0"/>
        <v>30HP700</v>
      </c>
      <c r="AK1" s="72" t="str">
        <f t="shared" si="0"/>
        <v>30HP900</v>
      </c>
      <c r="AL1" s="72" t="str">
        <f t="shared" si="0"/>
        <v>32HP300</v>
      </c>
      <c r="AM1" s="72" t="str">
        <f t="shared" si="0"/>
        <v>32HP400</v>
      </c>
      <c r="AN1" s="72" t="str">
        <f t="shared" si="0"/>
        <v>32HP500</v>
      </c>
      <c r="AO1" s="72" t="str">
        <f t="shared" si="0"/>
        <v>32HP600</v>
      </c>
      <c r="AP1" s="72" t="str">
        <f t="shared" si="0"/>
        <v>32HP700</v>
      </c>
      <c r="AQ1" s="72" t="str">
        <f t="shared" si="0"/>
        <v>32HP900</v>
      </c>
      <c r="AR1" s="72" t="str">
        <f t="shared" si="0"/>
        <v>33HP300</v>
      </c>
      <c r="AS1" s="72" t="str">
        <f t="shared" si="0"/>
        <v>33HP400</v>
      </c>
      <c r="AT1" s="72" t="str">
        <f t="shared" si="0"/>
        <v>33HP500</v>
      </c>
      <c r="AU1" s="72" t="str">
        <f t="shared" si="0"/>
        <v>33HP600</v>
      </c>
      <c r="AV1" s="72" t="str">
        <f t="shared" si="0"/>
        <v>33HP700</v>
      </c>
      <c r="AW1" s="72" t="str">
        <f t="shared" si="0"/>
        <v>33HP900</v>
      </c>
      <c r="AX1" s="72" t="str">
        <f t="shared" si="0"/>
        <v>10HL300</v>
      </c>
      <c r="AY1" s="72" t="str">
        <f t="shared" si="0"/>
        <v>10HL400</v>
      </c>
      <c r="AZ1" s="72" t="str">
        <f t="shared" si="0"/>
        <v>10HL500</v>
      </c>
      <c r="BA1" s="72" t="str">
        <f t="shared" si="0"/>
        <v>10HL600</v>
      </c>
      <c r="BB1" s="72" t="str">
        <f t="shared" si="0"/>
        <v>10HL700</v>
      </c>
      <c r="BC1" s="72" t="str">
        <f t="shared" si="0"/>
        <v>10HL900</v>
      </c>
      <c r="BD1" s="72" t="str">
        <f t="shared" si="0"/>
        <v>20HL300</v>
      </c>
      <c r="BE1" s="72" t="str">
        <f t="shared" si="0"/>
        <v>20HL400</v>
      </c>
      <c r="BF1" s="72" t="str">
        <f t="shared" si="0"/>
        <v>20HL500</v>
      </c>
      <c r="BG1" s="72" t="str">
        <f t="shared" si="0"/>
        <v>20HL600</v>
      </c>
      <c r="BH1" s="72" t="str">
        <f t="shared" si="0"/>
        <v>20HL700</v>
      </c>
      <c r="BI1" s="72" t="str">
        <f t="shared" si="0"/>
        <v>20HL900</v>
      </c>
      <c r="BJ1" s="72" t="str">
        <f t="shared" si="0"/>
        <v>21HL300</v>
      </c>
      <c r="BK1" s="72" t="str">
        <f t="shared" si="0"/>
        <v>21HL400</v>
      </c>
      <c r="BL1" s="72" t="str">
        <f t="shared" si="0"/>
        <v>21HL500</v>
      </c>
      <c r="BM1" s="72" t="str">
        <f t="shared" si="0"/>
        <v>21HL600</v>
      </c>
      <c r="BN1" s="72" t="str">
        <f t="shared" si="0"/>
        <v>21HL700</v>
      </c>
      <c r="BO1" s="72" t="str">
        <f t="shared" ref="BO1:CG1" si="1">BO2&amp;BO5</f>
        <v>21HL900</v>
      </c>
      <c r="BP1" s="72" t="str">
        <f t="shared" si="1"/>
        <v>22HL300</v>
      </c>
      <c r="BQ1" s="72" t="str">
        <f t="shared" si="1"/>
        <v>22HL400</v>
      </c>
      <c r="BR1" s="72" t="str">
        <f t="shared" si="1"/>
        <v>22HL500</v>
      </c>
      <c r="BS1" s="72" t="str">
        <f t="shared" si="1"/>
        <v>22HL600</v>
      </c>
      <c r="BT1" s="72" t="str">
        <f t="shared" si="1"/>
        <v>22HL700</v>
      </c>
      <c r="BU1" s="72" t="str">
        <f t="shared" si="1"/>
        <v>22HL900</v>
      </c>
      <c r="BV1" s="72" t="str">
        <f t="shared" si="1"/>
        <v>30HL300</v>
      </c>
      <c r="BW1" s="72" t="str">
        <f t="shared" si="1"/>
        <v>30HL400</v>
      </c>
      <c r="BX1" s="72" t="str">
        <f t="shared" si="1"/>
        <v>30HL500</v>
      </c>
      <c r="BY1" s="72" t="str">
        <f t="shared" si="1"/>
        <v>30HL600</v>
      </c>
      <c r="BZ1" s="72" t="str">
        <f t="shared" si="1"/>
        <v>30HL700</v>
      </c>
      <c r="CA1" s="72" t="str">
        <f t="shared" si="1"/>
        <v>30HL900</v>
      </c>
      <c r="CB1" s="72" t="str">
        <f t="shared" si="1"/>
        <v>33HL300</v>
      </c>
      <c r="CC1" s="72" t="str">
        <f t="shared" si="1"/>
        <v>33HL400</v>
      </c>
      <c r="CD1" s="72" t="str">
        <f t="shared" si="1"/>
        <v>33HL500</v>
      </c>
      <c r="CE1" s="72" t="str">
        <f t="shared" si="1"/>
        <v>33HL600</v>
      </c>
      <c r="CF1" s="72" t="str">
        <f t="shared" si="1"/>
        <v>33HL700</v>
      </c>
      <c r="CG1" s="72" t="str">
        <f t="shared" si="1"/>
        <v>33HL900</v>
      </c>
    </row>
    <row r="2" spans="1:85" s="31" customFormat="1" ht="24" x14ac:dyDescent="0.25">
      <c r="A2" s="74" t="s">
        <v>33</v>
      </c>
      <c r="B2" s="75" t="s">
        <v>1</v>
      </c>
      <c r="C2" s="33" t="s">
        <v>1</v>
      </c>
      <c r="D2" s="33" t="s">
        <v>1</v>
      </c>
      <c r="E2" s="33" t="s">
        <v>1</v>
      </c>
      <c r="F2" s="33" t="s">
        <v>1</v>
      </c>
      <c r="G2" s="76" t="s">
        <v>1</v>
      </c>
      <c r="H2" s="75" t="s">
        <v>2</v>
      </c>
      <c r="I2" s="33" t="s">
        <v>2</v>
      </c>
      <c r="J2" s="33" t="s">
        <v>2</v>
      </c>
      <c r="K2" s="33" t="s">
        <v>2</v>
      </c>
      <c r="L2" s="33" t="s">
        <v>2</v>
      </c>
      <c r="M2" s="76" t="s">
        <v>2</v>
      </c>
      <c r="N2" s="75" t="s">
        <v>3</v>
      </c>
      <c r="O2" s="33" t="s">
        <v>3</v>
      </c>
      <c r="P2" s="33" t="s">
        <v>3</v>
      </c>
      <c r="Q2" s="33" t="s">
        <v>3</v>
      </c>
      <c r="R2" s="33" t="s">
        <v>3</v>
      </c>
      <c r="S2" s="76" t="s">
        <v>3</v>
      </c>
      <c r="T2" s="75" t="s">
        <v>4</v>
      </c>
      <c r="U2" s="33" t="s">
        <v>4</v>
      </c>
      <c r="V2" s="33" t="s">
        <v>4</v>
      </c>
      <c r="W2" s="33" t="s">
        <v>4</v>
      </c>
      <c r="X2" s="33" t="s">
        <v>4</v>
      </c>
      <c r="Y2" s="76" t="s">
        <v>4</v>
      </c>
      <c r="Z2" s="75" t="s">
        <v>5</v>
      </c>
      <c r="AA2" s="33" t="s">
        <v>5</v>
      </c>
      <c r="AB2" s="33" t="s">
        <v>5</v>
      </c>
      <c r="AC2" s="33" t="s">
        <v>5</v>
      </c>
      <c r="AD2" s="33" t="s">
        <v>5</v>
      </c>
      <c r="AE2" s="76" t="s">
        <v>5</v>
      </c>
      <c r="AF2" s="75" t="s">
        <v>6</v>
      </c>
      <c r="AG2" s="33" t="s">
        <v>6</v>
      </c>
      <c r="AH2" s="33" t="s">
        <v>6</v>
      </c>
      <c r="AI2" s="33" t="s">
        <v>6</v>
      </c>
      <c r="AJ2" s="33" t="s">
        <v>6</v>
      </c>
      <c r="AK2" s="76" t="s">
        <v>6</v>
      </c>
      <c r="AL2" s="75" t="s">
        <v>9</v>
      </c>
      <c r="AM2" s="33" t="s">
        <v>9</v>
      </c>
      <c r="AN2" s="33" t="s">
        <v>9</v>
      </c>
      <c r="AO2" s="33" t="s">
        <v>9</v>
      </c>
      <c r="AP2" s="33" t="s">
        <v>9</v>
      </c>
      <c r="AQ2" s="76" t="s">
        <v>9</v>
      </c>
      <c r="AR2" s="75" t="s">
        <v>7</v>
      </c>
      <c r="AS2" s="33" t="s">
        <v>7</v>
      </c>
      <c r="AT2" s="33" t="s">
        <v>7</v>
      </c>
      <c r="AU2" s="33" t="s">
        <v>7</v>
      </c>
      <c r="AV2" s="33" t="s">
        <v>7</v>
      </c>
      <c r="AW2" s="76" t="s">
        <v>7</v>
      </c>
      <c r="AX2" s="75" t="s">
        <v>11</v>
      </c>
      <c r="AY2" s="33" t="s">
        <v>11</v>
      </c>
      <c r="AZ2" s="33" t="s">
        <v>11</v>
      </c>
      <c r="BA2" s="33" t="s">
        <v>11</v>
      </c>
      <c r="BB2" s="33" t="s">
        <v>11</v>
      </c>
      <c r="BC2" s="76" t="s">
        <v>11</v>
      </c>
      <c r="BD2" s="75" t="s">
        <v>12</v>
      </c>
      <c r="BE2" s="33" t="s">
        <v>12</v>
      </c>
      <c r="BF2" s="33" t="s">
        <v>12</v>
      </c>
      <c r="BG2" s="33" t="s">
        <v>12</v>
      </c>
      <c r="BH2" s="33" t="s">
        <v>12</v>
      </c>
      <c r="BI2" s="76" t="s">
        <v>12</v>
      </c>
      <c r="BJ2" s="75" t="s">
        <v>10</v>
      </c>
      <c r="BK2" s="33" t="s">
        <v>10</v>
      </c>
      <c r="BL2" s="33" t="s">
        <v>10</v>
      </c>
      <c r="BM2" s="33" t="s">
        <v>10</v>
      </c>
      <c r="BN2" s="33" t="s">
        <v>10</v>
      </c>
      <c r="BO2" s="76" t="s">
        <v>10</v>
      </c>
      <c r="BP2" s="75" t="s">
        <v>13</v>
      </c>
      <c r="BQ2" s="33" t="s">
        <v>13</v>
      </c>
      <c r="BR2" s="33" t="s">
        <v>13</v>
      </c>
      <c r="BS2" s="33" t="s">
        <v>13</v>
      </c>
      <c r="BT2" s="33" t="s">
        <v>13</v>
      </c>
      <c r="BU2" s="76" t="s">
        <v>13</v>
      </c>
      <c r="BV2" s="75" t="s">
        <v>14</v>
      </c>
      <c r="BW2" s="33" t="s">
        <v>14</v>
      </c>
      <c r="BX2" s="33" t="s">
        <v>14</v>
      </c>
      <c r="BY2" s="33" t="s">
        <v>14</v>
      </c>
      <c r="BZ2" s="33" t="s">
        <v>14</v>
      </c>
      <c r="CA2" s="76" t="s">
        <v>14</v>
      </c>
      <c r="CB2" s="75" t="s">
        <v>15</v>
      </c>
      <c r="CC2" s="33" t="s">
        <v>15</v>
      </c>
      <c r="CD2" s="33" t="s">
        <v>15</v>
      </c>
      <c r="CE2" s="33" t="s">
        <v>15</v>
      </c>
      <c r="CF2" s="33" t="s">
        <v>15</v>
      </c>
      <c r="CG2" s="76" t="s">
        <v>15</v>
      </c>
    </row>
    <row r="3" spans="1:85" s="36" customFormat="1" x14ac:dyDescent="0.2">
      <c r="A3" s="73" t="s">
        <v>21</v>
      </c>
      <c r="B3" s="116" t="s">
        <v>41</v>
      </c>
      <c r="C3" s="116" t="s">
        <v>110</v>
      </c>
      <c r="D3" s="116" t="s">
        <v>111</v>
      </c>
      <c r="E3" s="116" t="s">
        <v>112</v>
      </c>
      <c r="F3" s="116" t="s">
        <v>113</v>
      </c>
      <c r="G3" s="116" t="s">
        <v>114</v>
      </c>
      <c r="H3" s="116" t="s">
        <v>42</v>
      </c>
      <c r="I3" s="116" t="s">
        <v>115</v>
      </c>
      <c r="J3" s="116" t="s">
        <v>116</v>
      </c>
      <c r="K3" s="116" t="s">
        <v>117</v>
      </c>
      <c r="L3" s="116" t="s">
        <v>118</v>
      </c>
      <c r="M3" s="116" t="s">
        <v>119</v>
      </c>
      <c r="N3" s="116" t="s">
        <v>44</v>
      </c>
      <c r="O3" s="116" t="s">
        <v>120</v>
      </c>
      <c r="P3" s="116" t="s">
        <v>121</v>
      </c>
      <c r="Q3" s="116" t="s">
        <v>122</v>
      </c>
      <c r="R3" s="116" t="s">
        <v>123</v>
      </c>
      <c r="S3" s="116" t="s">
        <v>124</v>
      </c>
      <c r="T3" s="116" t="s">
        <v>45</v>
      </c>
      <c r="U3" s="116" t="s">
        <v>47</v>
      </c>
      <c r="V3" s="116" t="s">
        <v>125</v>
      </c>
      <c r="W3" s="116" t="s">
        <v>126</v>
      </c>
      <c r="X3" s="116" t="s">
        <v>127</v>
      </c>
      <c r="Y3" s="116" t="s">
        <v>128</v>
      </c>
      <c r="Z3" s="116" t="s">
        <v>47</v>
      </c>
      <c r="AA3" s="116" t="s">
        <v>125</v>
      </c>
      <c r="AB3" s="116" t="s">
        <v>126</v>
      </c>
      <c r="AC3" s="116" t="s">
        <v>127</v>
      </c>
      <c r="AD3" s="116" t="s">
        <v>128</v>
      </c>
      <c r="AE3" s="116" t="s">
        <v>129</v>
      </c>
      <c r="AF3" s="116" t="s">
        <v>49</v>
      </c>
      <c r="AG3" s="116" t="s">
        <v>130</v>
      </c>
      <c r="AH3" s="116" t="s">
        <v>131</v>
      </c>
      <c r="AI3" s="116" t="s">
        <v>132</v>
      </c>
      <c r="AJ3" s="116" t="s">
        <v>133</v>
      </c>
      <c r="AK3" s="116" t="s">
        <v>134</v>
      </c>
      <c r="AL3" s="116" t="s">
        <v>51</v>
      </c>
      <c r="AM3" s="116" t="s">
        <v>52</v>
      </c>
      <c r="AN3" s="116" t="s">
        <v>135</v>
      </c>
      <c r="AO3" s="116" t="s">
        <v>136</v>
      </c>
      <c r="AP3" s="116" t="s">
        <v>137</v>
      </c>
      <c r="AQ3" s="116" t="s">
        <v>138</v>
      </c>
      <c r="AR3" s="116" t="s">
        <v>52</v>
      </c>
      <c r="AS3" s="116" t="s">
        <v>135</v>
      </c>
      <c r="AT3" s="116" t="s">
        <v>136</v>
      </c>
      <c r="AU3" s="116" t="s">
        <v>137</v>
      </c>
      <c r="AV3" s="116" t="s">
        <v>138</v>
      </c>
      <c r="AW3" s="116" t="s">
        <v>139</v>
      </c>
      <c r="AX3" s="116" t="s">
        <v>54</v>
      </c>
      <c r="AY3" s="116" t="s">
        <v>140</v>
      </c>
      <c r="AZ3" s="116" t="s">
        <v>141</v>
      </c>
      <c r="BA3" s="116" t="s">
        <v>142</v>
      </c>
      <c r="BB3" s="116" t="s">
        <v>143</v>
      </c>
      <c r="BC3" s="116" t="s">
        <v>144</v>
      </c>
      <c r="BD3" s="116" t="s">
        <v>56</v>
      </c>
      <c r="BE3" s="116" t="s">
        <v>57</v>
      </c>
      <c r="BF3" s="116" t="s">
        <v>39</v>
      </c>
      <c r="BG3" s="116" t="s">
        <v>145</v>
      </c>
      <c r="BH3" s="116" t="s">
        <v>146</v>
      </c>
      <c r="BI3" s="116" t="s">
        <v>147</v>
      </c>
      <c r="BJ3" s="116" t="s">
        <v>57</v>
      </c>
      <c r="BK3" s="116" t="s">
        <v>39</v>
      </c>
      <c r="BL3" s="116" t="s">
        <v>145</v>
      </c>
      <c r="BM3" s="116" t="s">
        <v>146</v>
      </c>
      <c r="BN3" s="116" t="s">
        <v>147</v>
      </c>
      <c r="BO3" s="116" t="s">
        <v>148</v>
      </c>
      <c r="BP3" s="116" t="s">
        <v>39</v>
      </c>
      <c r="BQ3" s="116" t="s">
        <v>145</v>
      </c>
      <c r="BR3" s="116" t="s">
        <v>146</v>
      </c>
      <c r="BS3" s="116" t="s">
        <v>147</v>
      </c>
      <c r="BT3" s="116" t="s">
        <v>148</v>
      </c>
      <c r="BU3" s="116" t="s">
        <v>149</v>
      </c>
      <c r="BV3" s="116" t="s">
        <v>59</v>
      </c>
      <c r="BW3" s="116" t="s">
        <v>150</v>
      </c>
      <c r="BX3" s="116" t="s">
        <v>151</v>
      </c>
      <c r="BY3" s="116" t="s">
        <v>37</v>
      </c>
      <c r="BZ3" s="116" t="s">
        <v>152</v>
      </c>
      <c r="CA3" s="116" t="s">
        <v>153</v>
      </c>
      <c r="CB3" s="116" t="s">
        <v>37</v>
      </c>
      <c r="CC3" s="116" t="s">
        <v>152</v>
      </c>
      <c r="CD3" s="116" t="s">
        <v>153</v>
      </c>
      <c r="CE3" s="116" t="s">
        <v>154</v>
      </c>
      <c r="CF3" s="116" t="s">
        <v>155</v>
      </c>
      <c r="CG3" s="116" t="s">
        <v>156</v>
      </c>
    </row>
    <row r="4" spans="1:85" s="36" customFormat="1" x14ac:dyDescent="0.2">
      <c r="A4" s="73" t="s">
        <v>35</v>
      </c>
      <c r="B4" s="115" t="s">
        <v>36</v>
      </c>
      <c r="C4" s="115" t="s">
        <v>36</v>
      </c>
      <c r="D4" s="115" t="s">
        <v>36</v>
      </c>
      <c r="E4" s="115" t="s">
        <v>36</v>
      </c>
      <c r="F4" s="115" t="s">
        <v>36</v>
      </c>
      <c r="G4" s="115" t="s">
        <v>36</v>
      </c>
      <c r="H4" s="115" t="s">
        <v>40</v>
      </c>
      <c r="I4" s="115" t="s">
        <v>40</v>
      </c>
      <c r="J4" s="115" t="s">
        <v>40</v>
      </c>
      <c r="K4" s="115" t="s">
        <v>40</v>
      </c>
      <c r="L4" s="115" t="s">
        <v>40</v>
      </c>
      <c r="M4" s="115" t="s">
        <v>40</v>
      </c>
      <c r="N4" s="115" t="s">
        <v>43</v>
      </c>
      <c r="O4" s="115" t="s">
        <v>43</v>
      </c>
      <c r="P4" s="115" t="s">
        <v>43</v>
      </c>
      <c r="Q4" s="115" t="s">
        <v>43</v>
      </c>
      <c r="R4" s="115" t="s">
        <v>43</v>
      </c>
      <c r="S4" s="115" t="s">
        <v>43</v>
      </c>
      <c r="T4" s="115" t="s">
        <v>46</v>
      </c>
      <c r="U4" s="115" t="s">
        <v>46</v>
      </c>
      <c r="V4" s="115" t="s">
        <v>46</v>
      </c>
      <c r="W4" s="115" t="s">
        <v>46</v>
      </c>
      <c r="X4" s="115" t="s">
        <v>46</v>
      </c>
      <c r="Y4" s="115" t="s">
        <v>46</v>
      </c>
      <c r="Z4" s="115" t="s">
        <v>26</v>
      </c>
      <c r="AA4" s="115" t="s">
        <v>26</v>
      </c>
      <c r="AB4" s="115" t="s">
        <v>26</v>
      </c>
      <c r="AC4" s="115" t="s">
        <v>26</v>
      </c>
      <c r="AD4" s="115" t="s">
        <v>26</v>
      </c>
      <c r="AE4" s="115" t="s">
        <v>26</v>
      </c>
      <c r="AF4" s="115" t="s">
        <v>48</v>
      </c>
      <c r="AG4" s="115" t="s">
        <v>48</v>
      </c>
      <c r="AH4" s="115" t="s">
        <v>48</v>
      </c>
      <c r="AI4" s="115" t="s">
        <v>48</v>
      </c>
      <c r="AJ4" s="115" t="s">
        <v>48</v>
      </c>
      <c r="AK4" s="115" t="s">
        <v>48</v>
      </c>
      <c r="AL4" s="115" t="s">
        <v>50</v>
      </c>
      <c r="AM4" s="115" t="s">
        <v>50</v>
      </c>
      <c r="AN4" s="115" t="s">
        <v>50</v>
      </c>
      <c r="AO4" s="115" t="s">
        <v>50</v>
      </c>
      <c r="AP4" s="115" t="s">
        <v>50</v>
      </c>
      <c r="AQ4" s="115" t="s">
        <v>50</v>
      </c>
      <c r="AR4" s="115" t="s">
        <v>27</v>
      </c>
      <c r="AS4" s="115" t="s">
        <v>27</v>
      </c>
      <c r="AT4" s="115" t="s">
        <v>27</v>
      </c>
      <c r="AU4" s="115" t="s">
        <v>27</v>
      </c>
      <c r="AV4" s="115" t="s">
        <v>27</v>
      </c>
      <c r="AW4" s="115" t="s">
        <v>27</v>
      </c>
      <c r="AX4" s="115" t="s">
        <v>53</v>
      </c>
      <c r="AY4" s="115" t="s">
        <v>53</v>
      </c>
      <c r="AZ4" s="115" t="s">
        <v>53</v>
      </c>
      <c r="BA4" s="115" t="s">
        <v>53</v>
      </c>
      <c r="BB4" s="115" t="s">
        <v>53</v>
      </c>
      <c r="BC4" s="115" t="s">
        <v>53</v>
      </c>
      <c r="BD4" s="115" t="s">
        <v>55</v>
      </c>
      <c r="BE4" s="115" t="s">
        <v>55</v>
      </c>
      <c r="BF4" s="115" t="s">
        <v>55</v>
      </c>
      <c r="BG4" s="115" t="s">
        <v>55</v>
      </c>
      <c r="BH4" s="115" t="s">
        <v>55</v>
      </c>
      <c r="BI4" s="115" t="s">
        <v>55</v>
      </c>
      <c r="BJ4" s="115" t="s">
        <v>58</v>
      </c>
      <c r="BK4" s="115" t="s">
        <v>58</v>
      </c>
      <c r="BL4" s="115" t="s">
        <v>58</v>
      </c>
      <c r="BM4" s="115" t="s">
        <v>58</v>
      </c>
      <c r="BN4" s="115" t="s">
        <v>58</v>
      </c>
      <c r="BO4" s="115" t="s">
        <v>58</v>
      </c>
      <c r="BP4" s="115" t="s">
        <v>29</v>
      </c>
      <c r="BQ4" s="115" t="s">
        <v>29</v>
      </c>
      <c r="BR4" s="115" t="s">
        <v>29</v>
      </c>
      <c r="BS4" s="115" t="s">
        <v>29</v>
      </c>
      <c r="BT4" s="115" t="s">
        <v>29</v>
      </c>
      <c r="BU4" s="115" t="s">
        <v>29</v>
      </c>
      <c r="BV4" s="115" t="s">
        <v>38</v>
      </c>
      <c r="BW4" s="115" t="s">
        <v>38</v>
      </c>
      <c r="BX4" s="115" t="s">
        <v>38</v>
      </c>
      <c r="BY4" s="115" t="s">
        <v>38</v>
      </c>
      <c r="BZ4" s="115" t="s">
        <v>38</v>
      </c>
      <c r="CA4" s="115" t="s">
        <v>38</v>
      </c>
      <c r="CB4" s="115" t="s">
        <v>28</v>
      </c>
      <c r="CC4" s="115" t="s">
        <v>28</v>
      </c>
      <c r="CD4" s="115" t="s">
        <v>28</v>
      </c>
      <c r="CE4" s="115" t="s">
        <v>28</v>
      </c>
      <c r="CF4" s="115" t="s">
        <v>28</v>
      </c>
      <c r="CG4" s="115" t="s">
        <v>28</v>
      </c>
    </row>
    <row r="5" spans="1:85" x14ac:dyDescent="0.2">
      <c r="A5" s="77" t="s">
        <v>0</v>
      </c>
      <c r="B5" s="78">
        <v>300</v>
      </c>
      <c r="C5" s="78">
        <v>400</v>
      </c>
      <c r="D5" s="78">
        <v>500</v>
      </c>
      <c r="E5" s="78">
        <v>600</v>
      </c>
      <c r="F5" s="78">
        <v>700</v>
      </c>
      <c r="G5" s="78">
        <v>900</v>
      </c>
      <c r="H5" s="78">
        <v>300</v>
      </c>
      <c r="I5" s="78">
        <v>400</v>
      </c>
      <c r="J5" s="78">
        <v>500</v>
      </c>
      <c r="K5" s="78">
        <v>600</v>
      </c>
      <c r="L5" s="78">
        <v>700</v>
      </c>
      <c r="M5" s="78">
        <v>900</v>
      </c>
      <c r="N5" s="78">
        <v>300</v>
      </c>
      <c r="O5" s="78">
        <v>400</v>
      </c>
      <c r="P5" s="78">
        <v>500</v>
      </c>
      <c r="Q5" s="78">
        <v>600</v>
      </c>
      <c r="R5" s="78">
        <v>700</v>
      </c>
      <c r="S5" s="78">
        <v>900</v>
      </c>
      <c r="T5" s="78">
        <v>300</v>
      </c>
      <c r="U5" s="78">
        <v>400</v>
      </c>
      <c r="V5" s="78">
        <v>500</v>
      </c>
      <c r="W5" s="78">
        <v>600</v>
      </c>
      <c r="X5" s="78">
        <v>700</v>
      </c>
      <c r="Y5" s="78">
        <v>900</v>
      </c>
      <c r="Z5" s="78">
        <v>300</v>
      </c>
      <c r="AA5" s="78">
        <v>400</v>
      </c>
      <c r="AB5" s="78">
        <v>500</v>
      </c>
      <c r="AC5" s="78">
        <v>600</v>
      </c>
      <c r="AD5" s="78">
        <v>700</v>
      </c>
      <c r="AE5" s="78">
        <v>900</v>
      </c>
      <c r="AF5" s="78">
        <v>300</v>
      </c>
      <c r="AG5" s="78">
        <v>400</v>
      </c>
      <c r="AH5" s="78">
        <v>500</v>
      </c>
      <c r="AI5" s="78">
        <v>600</v>
      </c>
      <c r="AJ5" s="78">
        <v>700</v>
      </c>
      <c r="AK5" s="78">
        <v>900</v>
      </c>
      <c r="AL5" s="78">
        <v>300</v>
      </c>
      <c r="AM5" s="78">
        <v>400</v>
      </c>
      <c r="AN5" s="78">
        <v>500</v>
      </c>
      <c r="AO5" s="78">
        <v>600</v>
      </c>
      <c r="AP5" s="78">
        <v>700</v>
      </c>
      <c r="AQ5" s="78">
        <v>900</v>
      </c>
      <c r="AR5" s="78">
        <v>300</v>
      </c>
      <c r="AS5" s="78">
        <v>400</v>
      </c>
      <c r="AT5" s="78">
        <v>500</v>
      </c>
      <c r="AU5" s="78">
        <v>600</v>
      </c>
      <c r="AV5" s="78">
        <v>700</v>
      </c>
      <c r="AW5" s="78">
        <v>900</v>
      </c>
      <c r="AX5" s="78">
        <v>300</v>
      </c>
      <c r="AY5" s="78">
        <v>400</v>
      </c>
      <c r="AZ5" s="78">
        <v>500</v>
      </c>
      <c r="BA5" s="78">
        <v>600</v>
      </c>
      <c r="BB5" s="78">
        <v>700</v>
      </c>
      <c r="BC5" s="78">
        <v>900</v>
      </c>
      <c r="BD5" s="78">
        <v>300</v>
      </c>
      <c r="BE5" s="78">
        <v>400</v>
      </c>
      <c r="BF5" s="78">
        <v>500</v>
      </c>
      <c r="BG5" s="78">
        <v>600</v>
      </c>
      <c r="BH5" s="78">
        <v>700</v>
      </c>
      <c r="BI5" s="78">
        <v>900</v>
      </c>
      <c r="BJ5" s="78">
        <v>300</v>
      </c>
      <c r="BK5" s="78">
        <v>400</v>
      </c>
      <c r="BL5" s="78">
        <v>500</v>
      </c>
      <c r="BM5" s="78">
        <v>600</v>
      </c>
      <c r="BN5" s="78">
        <v>700</v>
      </c>
      <c r="BO5" s="78">
        <v>900</v>
      </c>
      <c r="BP5" s="78">
        <v>300</v>
      </c>
      <c r="BQ5" s="78">
        <v>400</v>
      </c>
      <c r="BR5" s="78">
        <v>500</v>
      </c>
      <c r="BS5" s="78">
        <v>600</v>
      </c>
      <c r="BT5" s="78">
        <v>700</v>
      </c>
      <c r="BU5" s="78">
        <v>900</v>
      </c>
      <c r="BV5" s="78">
        <v>300</v>
      </c>
      <c r="BW5" s="78">
        <v>400</v>
      </c>
      <c r="BX5" s="78">
        <v>500</v>
      </c>
      <c r="BY5" s="78">
        <v>600</v>
      </c>
      <c r="BZ5" s="78">
        <v>700</v>
      </c>
      <c r="CA5" s="78">
        <v>900</v>
      </c>
      <c r="CB5" s="78">
        <v>300</v>
      </c>
      <c r="CC5" s="78">
        <v>400</v>
      </c>
      <c r="CD5" s="78">
        <v>500</v>
      </c>
      <c r="CE5" s="78">
        <v>600</v>
      </c>
      <c r="CF5" s="78">
        <v>700</v>
      </c>
      <c r="CG5" s="78">
        <v>900</v>
      </c>
    </row>
    <row r="6" spans="1:85" x14ac:dyDescent="0.2">
      <c r="A6" s="81" t="s">
        <v>34</v>
      </c>
      <c r="B6" s="79">
        <v>340</v>
      </c>
      <c r="C6" s="79">
        <v>442.3</v>
      </c>
      <c r="D6" s="79">
        <v>540.79999999999995</v>
      </c>
      <c r="E6" s="79">
        <v>635.79999999999995</v>
      </c>
      <c r="F6" s="79">
        <v>727.7</v>
      </c>
      <c r="G6" s="79">
        <v>902.4</v>
      </c>
      <c r="H6" s="79">
        <v>569.79999999999995</v>
      </c>
      <c r="I6" s="79">
        <v>707.2</v>
      </c>
      <c r="J6" s="79">
        <v>842.3</v>
      </c>
      <c r="K6" s="79">
        <v>977.4</v>
      </c>
      <c r="L6" s="79">
        <v>1113.9000000000001</v>
      </c>
      <c r="M6" s="79">
        <v>1395</v>
      </c>
      <c r="N6" s="79">
        <v>576.07799969899111</v>
      </c>
      <c r="O6" s="79">
        <v>709.4589620027707</v>
      </c>
      <c r="P6" s="79">
        <v>842.82885318933472</v>
      </c>
      <c r="Q6" s="79">
        <v>978.77950373273256</v>
      </c>
      <c r="R6" s="79">
        <v>1118.9393510901114</v>
      </c>
      <c r="S6" s="79">
        <v>1416.6194879749023</v>
      </c>
      <c r="T6" s="79">
        <v>789.6</v>
      </c>
      <c r="U6" s="79">
        <v>1001.1</v>
      </c>
      <c r="V6" s="79">
        <v>1204.5999999999999</v>
      </c>
      <c r="W6" s="79">
        <v>1402.5</v>
      </c>
      <c r="X6" s="79">
        <v>1596</v>
      </c>
      <c r="Y6" s="79">
        <v>1973.8</v>
      </c>
      <c r="Z6" s="80">
        <v>997.6</v>
      </c>
      <c r="AA6" s="80">
        <v>1245.0999999999999</v>
      </c>
      <c r="AB6" s="80">
        <v>1484.7</v>
      </c>
      <c r="AC6" s="80">
        <v>1720</v>
      </c>
      <c r="AD6" s="80">
        <v>1953.2</v>
      </c>
      <c r="AE6" s="80">
        <v>2419.5</v>
      </c>
      <c r="AF6" s="80">
        <v>837.17044967269862</v>
      </c>
      <c r="AG6" s="80">
        <v>1042.6739604855936</v>
      </c>
      <c r="AH6" s="80">
        <v>1241.2134544239782</v>
      </c>
      <c r="AI6" s="80">
        <v>1435.969136465952</v>
      </c>
      <c r="AJ6" s="80">
        <v>1628.8304802767659</v>
      </c>
      <c r="AK6" s="80">
        <v>2013.7505929759923</v>
      </c>
      <c r="AL6" s="80"/>
      <c r="AM6" s="80"/>
      <c r="AN6" s="80"/>
      <c r="AO6" s="80"/>
      <c r="AP6" s="80"/>
      <c r="AQ6" s="80"/>
      <c r="AR6" s="80">
        <v>1451.5</v>
      </c>
      <c r="AS6" s="80">
        <v>1799.7</v>
      </c>
      <c r="AT6" s="80">
        <v>2132</v>
      </c>
      <c r="AU6" s="80">
        <v>2453.6</v>
      </c>
      <c r="AV6" s="80">
        <v>2768</v>
      </c>
      <c r="AW6" s="80">
        <v>3383.6</v>
      </c>
      <c r="AX6" s="79">
        <v>291.8</v>
      </c>
      <c r="AY6" s="79">
        <v>355.8</v>
      </c>
      <c r="AZ6" s="79">
        <v>425.5</v>
      </c>
      <c r="BA6" s="79">
        <v>502.9</v>
      </c>
      <c r="BB6" s="79">
        <v>589.4</v>
      </c>
      <c r="BC6" s="79">
        <v>795.9</v>
      </c>
      <c r="BD6" s="79">
        <v>515.05968698804395</v>
      </c>
      <c r="BE6" s="79">
        <v>649.16960937909721</v>
      </c>
      <c r="BF6" s="79">
        <v>780.32966776728949</v>
      </c>
      <c r="BG6" s="79">
        <v>910.29973675395786</v>
      </c>
      <c r="BH6" s="79">
        <v>1040.1929033625963</v>
      </c>
      <c r="BI6" s="79">
        <v>1302.5494377815035</v>
      </c>
      <c r="BJ6" s="79">
        <v>764.2</v>
      </c>
      <c r="BK6" s="79">
        <v>953.9</v>
      </c>
      <c r="BL6" s="79">
        <v>1139.7</v>
      </c>
      <c r="BM6" s="79">
        <v>1324.5</v>
      </c>
      <c r="BN6" s="79">
        <v>1510.1</v>
      </c>
      <c r="BO6" s="79">
        <v>1888.4</v>
      </c>
      <c r="BP6" s="79">
        <v>956.7</v>
      </c>
      <c r="BQ6" s="79">
        <v>1194.0999999999999</v>
      </c>
      <c r="BR6" s="79">
        <v>1423</v>
      </c>
      <c r="BS6" s="79">
        <v>1646.7</v>
      </c>
      <c r="BT6" s="79">
        <v>1867.6</v>
      </c>
      <c r="BU6" s="79">
        <v>2305.8000000000002</v>
      </c>
      <c r="BV6" s="79">
        <v>780.29001382458523</v>
      </c>
      <c r="BW6" s="79">
        <v>975.34967333603379</v>
      </c>
      <c r="BX6" s="79">
        <v>1165.410119913261</v>
      </c>
      <c r="BY6" s="79">
        <v>1353.3405063515258</v>
      </c>
      <c r="BZ6" s="79">
        <v>1540.9508585158642</v>
      </c>
      <c r="CA6" s="79">
        <v>1919.7402896746182</v>
      </c>
      <c r="CB6" s="79">
        <v>1413.3</v>
      </c>
      <c r="CC6" s="79">
        <v>1740.7</v>
      </c>
      <c r="CD6" s="79">
        <v>2058.1999999999998</v>
      </c>
      <c r="CE6" s="79">
        <v>2371.6</v>
      </c>
      <c r="CF6" s="79">
        <v>2684.5</v>
      </c>
      <c r="CG6" s="79">
        <v>3318</v>
      </c>
    </row>
    <row r="7" spans="1:85" x14ac:dyDescent="0.2">
      <c r="A7" s="1" t="s">
        <v>101</v>
      </c>
      <c r="B7" s="34">
        <v>1.80077</v>
      </c>
      <c r="C7" s="34">
        <v>2.5346700000000002</v>
      </c>
      <c r="D7" s="34">
        <v>3.3535699999999999</v>
      </c>
      <c r="E7" s="34">
        <v>4.2666500000000003</v>
      </c>
      <c r="F7" s="34">
        <v>4.7793599999999996</v>
      </c>
      <c r="G7" s="34">
        <v>5.67814</v>
      </c>
      <c r="H7" s="34">
        <v>4.1542000000000003</v>
      </c>
      <c r="I7" s="34">
        <v>5.0315899999999996</v>
      </c>
      <c r="J7" s="34">
        <v>5.8479400000000004</v>
      </c>
      <c r="K7" s="34">
        <v>6.6216100000000004</v>
      </c>
      <c r="L7" s="34">
        <v>7.4271799999999999</v>
      </c>
      <c r="M7" s="34">
        <v>9.0099499999999999</v>
      </c>
      <c r="N7" s="34">
        <v>3.9075000000000002</v>
      </c>
      <c r="O7" s="34">
        <v>4.7382400000000002</v>
      </c>
      <c r="P7" s="34">
        <v>5.5426599999999997</v>
      </c>
      <c r="Q7" s="34">
        <v>6.3377600000000003</v>
      </c>
      <c r="R7" s="34">
        <v>7.2018000000000004</v>
      </c>
      <c r="S7" s="34">
        <v>9.0085499999999996</v>
      </c>
      <c r="T7" s="34">
        <v>5.7099299999999999</v>
      </c>
      <c r="U7" s="34">
        <v>6.9550400000000003</v>
      </c>
      <c r="V7" s="34">
        <v>8.0407100000000007</v>
      </c>
      <c r="W7" s="34">
        <v>8.9939</v>
      </c>
      <c r="X7" s="34">
        <v>9.9090900000000008</v>
      </c>
      <c r="Y7" s="34">
        <v>11.486599999999999</v>
      </c>
      <c r="Z7" s="34">
        <v>6.2511099999999997</v>
      </c>
      <c r="AA7" s="34">
        <v>7.6474099999999998</v>
      </c>
      <c r="AB7" s="34">
        <v>8.9382300000000008</v>
      </c>
      <c r="AC7" s="34">
        <v>10.14963</v>
      </c>
      <c r="AD7" s="34">
        <v>11.19726</v>
      </c>
      <c r="AE7" s="34">
        <v>13.0898</v>
      </c>
      <c r="AF7" s="34">
        <v>5.4888899999999996</v>
      </c>
      <c r="AG7" s="34">
        <v>6.5462800000000003</v>
      </c>
      <c r="AH7" s="34">
        <v>7.46251</v>
      </c>
      <c r="AI7" s="34">
        <v>8.2672100000000004</v>
      </c>
      <c r="AJ7" s="34">
        <v>9.4073200000000003</v>
      </c>
      <c r="AK7" s="34">
        <v>11.704370000000001</v>
      </c>
      <c r="AR7" s="34">
        <v>10.01132</v>
      </c>
      <c r="AS7" s="34">
        <v>11.700139999999999</v>
      </c>
      <c r="AT7" s="34">
        <v>13.06338</v>
      </c>
      <c r="AU7" s="34">
        <v>14.17005</v>
      </c>
      <c r="AV7" s="34">
        <v>15.35834</v>
      </c>
      <c r="AW7" s="34">
        <v>17.32902</v>
      </c>
      <c r="AX7" s="34">
        <v>1.9527399999999999</v>
      </c>
      <c r="AY7" s="34">
        <v>2.3742399999999999</v>
      </c>
      <c r="AZ7" s="34">
        <v>2.8320500000000002</v>
      </c>
      <c r="BA7" s="34">
        <v>3.3374799999999998</v>
      </c>
      <c r="BB7" s="34">
        <v>4.2088799999999997</v>
      </c>
      <c r="BC7" s="34">
        <v>6.58148</v>
      </c>
      <c r="BD7" s="34">
        <v>3.0691799999999998</v>
      </c>
      <c r="BE7" s="34">
        <v>4.1921499999999998</v>
      </c>
      <c r="BF7" s="34">
        <v>5.4609800000000002</v>
      </c>
      <c r="BG7" s="34">
        <v>6.9038399999999998</v>
      </c>
      <c r="BH7" s="34">
        <v>7.7917399999999999</v>
      </c>
      <c r="BI7" s="34">
        <v>9.5183199999999992</v>
      </c>
      <c r="BJ7" s="34">
        <v>5.8722599999999998</v>
      </c>
      <c r="BK7" s="34">
        <v>7.0945099999999996</v>
      </c>
      <c r="BL7" s="34">
        <v>8.2039899999999992</v>
      </c>
      <c r="BM7" s="34">
        <v>9.2278599999999997</v>
      </c>
      <c r="BN7" s="34">
        <v>10.24925</v>
      </c>
      <c r="BO7" s="34">
        <v>12.16403</v>
      </c>
      <c r="BP7" s="34">
        <v>6.1036700000000002</v>
      </c>
      <c r="BQ7" s="34">
        <v>7.5633999999999997</v>
      </c>
      <c r="BR7" s="34">
        <v>8.9479600000000001</v>
      </c>
      <c r="BS7" s="34">
        <v>10.280279999999999</v>
      </c>
      <c r="BT7" s="34">
        <v>11.168839999999999</v>
      </c>
      <c r="BU7" s="34">
        <v>12.654629999999999</v>
      </c>
      <c r="BV7" s="34">
        <v>5.2284499999999996</v>
      </c>
      <c r="BW7" s="34">
        <v>6.5219399999999998</v>
      </c>
      <c r="BX7" s="34">
        <v>7.7766900000000003</v>
      </c>
      <c r="BY7" s="34">
        <v>9.0120299999999993</v>
      </c>
      <c r="BZ7" s="34">
        <v>10.054320000000001</v>
      </c>
      <c r="CA7" s="34">
        <v>12.025969999999999</v>
      </c>
      <c r="CB7" s="34">
        <v>9.1473499999999994</v>
      </c>
      <c r="CC7" s="34">
        <v>10.99051</v>
      </c>
      <c r="CD7" s="34">
        <v>12.67719</v>
      </c>
      <c r="CE7" s="34">
        <v>14.250209999999999</v>
      </c>
      <c r="CF7" s="34">
        <v>15.598850000000001</v>
      </c>
      <c r="CG7" s="34">
        <v>18.029869999999999</v>
      </c>
    </row>
    <row r="8" spans="1:85" x14ac:dyDescent="0.2">
      <c r="A8" s="1" t="s">
        <v>89</v>
      </c>
      <c r="B8" s="34">
        <v>1.3396399999999999</v>
      </c>
      <c r="C8" s="34">
        <v>1.31948</v>
      </c>
      <c r="D8" s="34">
        <v>1.29932</v>
      </c>
      <c r="E8" s="34">
        <v>1.2791600000000001</v>
      </c>
      <c r="F8" s="34">
        <v>1.28464</v>
      </c>
      <c r="G8" s="34">
        <v>1.2956099999999999</v>
      </c>
      <c r="H8" s="34">
        <v>1.2579499999999999</v>
      </c>
      <c r="I8" s="34">
        <v>1.2642100000000001</v>
      </c>
      <c r="J8" s="34">
        <v>1.2704599999999999</v>
      </c>
      <c r="K8" s="34">
        <v>1.2767200000000001</v>
      </c>
      <c r="L8" s="34">
        <v>1.2807900000000001</v>
      </c>
      <c r="M8" s="34">
        <v>1.2889200000000001</v>
      </c>
      <c r="N8" s="34">
        <v>1.27641</v>
      </c>
      <c r="O8" s="34">
        <v>1.28037</v>
      </c>
      <c r="P8" s="34">
        <v>1.2843199999999999</v>
      </c>
      <c r="Q8" s="34">
        <v>1.2882800000000001</v>
      </c>
      <c r="R8" s="34">
        <v>1.28982</v>
      </c>
      <c r="S8" s="34">
        <v>1.2928999999999999</v>
      </c>
      <c r="T8" s="34">
        <v>1.2600499999999999</v>
      </c>
      <c r="U8" s="34">
        <v>1.2702800000000001</v>
      </c>
      <c r="V8" s="34">
        <v>1.2805200000000001</v>
      </c>
      <c r="W8" s="34">
        <v>1.2907500000000001</v>
      </c>
      <c r="X8" s="34">
        <v>1.2990200000000001</v>
      </c>
      <c r="Y8" s="34">
        <v>1.3155699999999999</v>
      </c>
      <c r="Z8" s="34">
        <v>1.2966599999999999</v>
      </c>
      <c r="AA8" s="34">
        <v>1.3017799999999999</v>
      </c>
      <c r="AB8" s="34">
        <v>1.3068900000000001</v>
      </c>
      <c r="AC8" s="34">
        <v>1.3120099999999999</v>
      </c>
      <c r="AD8" s="34">
        <v>1.31941</v>
      </c>
      <c r="AE8" s="34">
        <v>1.33422</v>
      </c>
      <c r="AF8" s="34">
        <v>1.2850900000000001</v>
      </c>
      <c r="AG8" s="34">
        <v>1.29617</v>
      </c>
      <c r="AH8" s="34">
        <v>1.30724</v>
      </c>
      <c r="AI8" s="34">
        <v>1.3183199999999999</v>
      </c>
      <c r="AJ8" s="34">
        <v>1.31751</v>
      </c>
      <c r="AK8" s="34">
        <v>1.31589</v>
      </c>
      <c r="AR8" s="34">
        <v>1.27213</v>
      </c>
      <c r="AS8" s="34">
        <v>1.2872600000000001</v>
      </c>
      <c r="AT8" s="34">
        <v>1.3023899999999999</v>
      </c>
      <c r="AU8" s="34">
        <v>1.31752</v>
      </c>
      <c r="AV8" s="34">
        <v>1.3277600000000001</v>
      </c>
      <c r="AW8" s="34">
        <v>1.34823</v>
      </c>
      <c r="AX8" s="34">
        <v>1.2798499999999999</v>
      </c>
      <c r="AY8" s="34">
        <v>1.2805599999999999</v>
      </c>
      <c r="AZ8" s="34">
        <v>1.2812699999999999</v>
      </c>
      <c r="BA8" s="34">
        <v>1.2819799999999999</v>
      </c>
      <c r="BB8" s="34">
        <v>1.2632399999999999</v>
      </c>
      <c r="BC8" s="34">
        <v>1.22576</v>
      </c>
      <c r="BD8" s="34">
        <v>1.30952</v>
      </c>
      <c r="BE8" s="34">
        <v>1.2889699999999999</v>
      </c>
      <c r="BF8" s="34">
        <v>1.2684200000000001</v>
      </c>
      <c r="BG8" s="34">
        <v>1.24787</v>
      </c>
      <c r="BH8" s="34">
        <v>1.2510399999999999</v>
      </c>
      <c r="BI8" s="34">
        <v>1.2573700000000001</v>
      </c>
      <c r="BJ8" s="34">
        <v>1.2445299999999999</v>
      </c>
      <c r="BK8" s="34">
        <v>1.2528699999999999</v>
      </c>
      <c r="BL8" s="34">
        <v>1.26122</v>
      </c>
      <c r="BM8" s="34">
        <v>1.26956</v>
      </c>
      <c r="BN8" s="34">
        <v>1.2762500000000001</v>
      </c>
      <c r="BO8" s="34">
        <v>1.28962</v>
      </c>
      <c r="BP8" s="34">
        <v>1.29206</v>
      </c>
      <c r="BQ8" s="34">
        <v>1.2939099999999999</v>
      </c>
      <c r="BR8" s="34">
        <v>1.2957700000000001</v>
      </c>
      <c r="BS8" s="34">
        <v>1.29762</v>
      </c>
      <c r="BT8" s="34">
        <v>1.3086</v>
      </c>
      <c r="BU8" s="34">
        <v>1.3305499999999999</v>
      </c>
      <c r="BV8" s="34">
        <v>1.2795300000000001</v>
      </c>
      <c r="BW8" s="34">
        <v>1.28006</v>
      </c>
      <c r="BX8" s="34">
        <v>1.2805899999999999</v>
      </c>
      <c r="BY8" s="34">
        <v>1.28112</v>
      </c>
      <c r="BZ8" s="34">
        <v>1.28633</v>
      </c>
      <c r="CA8" s="34">
        <v>1.29674</v>
      </c>
      <c r="CB8" s="34">
        <v>1.2883899999999999</v>
      </c>
      <c r="CC8" s="34">
        <v>1.2947200000000001</v>
      </c>
      <c r="CD8" s="34">
        <v>1.3010600000000001</v>
      </c>
      <c r="CE8" s="34">
        <v>1.3073900000000001</v>
      </c>
      <c r="CF8" s="34">
        <v>1.31596</v>
      </c>
      <c r="CG8" s="34">
        <v>1.3330900000000001</v>
      </c>
    </row>
  </sheetData>
  <pageMargins left="0.27559055118110237" right="0.70866141732283472" top="0.43307086614173229" bottom="0.74803149606299213" header="0.31496062992125984" footer="0.31496062992125984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DD114B"/>
    <pageSetUpPr fitToPage="1"/>
  </sheetPr>
  <dimension ref="A1:T57"/>
  <sheetViews>
    <sheetView view="pageLayout" zoomScale="85" zoomScaleNormal="100" zoomScalePageLayoutView="85" workbookViewId="0">
      <selection activeCell="K22" sqref="K22"/>
    </sheetView>
  </sheetViews>
  <sheetFormatPr defaultRowHeight="21" x14ac:dyDescent="0.25"/>
  <cols>
    <col min="1" max="1" width="5" style="171" customWidth="1"/>
    <col min="2" max="2" width="30.140625" style="171" customWidth="1"/>
    <col min="3" max="3" width="18.7109375" style="174" customWidth="1"/>
    <col min="4" max="4" width="13.42578125" style="171" hidden="1" customWidth="1"/>
    <col min="5" max="5" width="18.7109375" style="171" customWidth="1"/>
    <col min="6" max="6" width="13.42578125" style="171" hidden="1" customWidth="1"/>
    <col min="7" max="7" width="18.7109375" style="171" customWidth="1"/>
    <col min="8" max="8" width="13.42578125" style="173" hidden="1" customWidth="1"/>
    <col min="9" max="9" width="18.7109375" style="183" customWidth="1"/>
    <col min="10" max="10" width="13.42578125" style="171" hidden="1" customWidth="1"/>
    <col min="11" max="11" width="18.7109375" style="171" customWidth="1"/>
    <col min="12" max="12" width="16.28515625" style="174" hidden="1" customWidth="1"/>
    <col min="13" max="13" width="18.7109375" style="171" customWidth="1"/>
    <col min="14" max="14" width="12.140625" style="171" customWidth="1"/>
    <col min="15" max="15" width="26.42578125" style="173" customWidth="1"/>
    <col min="16" max="16" width="13" style="171" customWidth="1"/>
    <col min="17" max="17" width="3.85546875" style="171" customWidth="1"/>
    <col min="18" max="19" width="6.7109375" style="171" customWidth="1"/>
    <col min="20" max="16384" width="9.140625" style="171"/>
  </cols>
  <sheetData>
    <row r="1" spans="1:20" ht="30" customHeight="1" x14ac:dyDescent="0.25">
      <c r="A1" s="437" t="s">
        <v>240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20" s="184" customFormat="1" ht="21.75" hidden="1" customHeight="1" x14ac:dyDescent="0.25">
      <c r="A2" s="250"/>
      <c r="B2" s="447" t="str">
        <f>"Thermal output of DLR "&amp;D9&amp;" at ("&amp;C10&amp;"/"&amp;C11&amp;"/"&amp;C12&amp;")"</f>
        <v>Thermal output of DLR  at (55/45/20)</v>
      </c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294"/>
      <c r="N2" s="294"/>
      <c r="O2" s="254"/>
      <c r="R2" s="219"/>
      <c r="S2" s="219"/>
      <c r="T2" s="219"/>
    </row>
    <row r="3" spans="1:20" s="184" customFormat="1" ht="21.75" hidden="1" customHeight="1" x14ac:dyDescent="0.25">
      <c r="A3" s="250"/>
      <c r="B3" s="251"/>
      <c r="C3" s="252" t="s">
        <v>64</v>
      </c>
      <c r="D3" s="251" t="s">
        <v>232</v>
      </c>
      <c r="E3" s="251"/>
      <c r="F3" s="253"/>
      <c r="G3" s="253"/>
      <c r="H3" s="253"/>
      <c r="I3" s="253"/>
      <c r="J3" s="253"/>
      <c r="K3" s="253"/>
      <c r="L3" s="253"/>
      <c r="M3" s="253"/>
      <c r="N3" s="253"/>
      <c r="O3" s="254"/>
      <c r="R3" s="219"/>
      <c r="S3" s="219"/>
      <c r="T3" s="219"/>
    </row>
    <row r="4" spans="1:20" s="184" customFormat="1" ht="21.75" hidden="1" customHeight="1" x14ac:dyDescent="0.25">
      <c r="A4" s="250"/>
      <c r="B4" s="250"/>
      <c r="C4" s="255" t="s">
        <v>65</v>
      </c>
      <c r="D4" s="251" t="s">
        <v>233</v>
      </c>
      <c r="E4" s="250"/>
      <c r="F4" s="253"/>
      <c r="G4" s="253"/>
      <c r="H4" s="253"/>
      <c r="I4" s="253"/>
      <c r="J4" s="253"/>
      <c r="K4" s="253"/>
      <c r="L4" s="253"/>
      <c r="M4" s="253"/>
      <c r="N4" s="253"/>
      <c r="O4" s="254"/>
      <c r="R4" s="219"/>
      <c r="S4" s="219"/>
      <c r="T4" s="219"/>
    </row>
    <row r="5" spans="1:20" s="184" customFormat="1" ht="21.75" hidden="1" customHeight="1" x14ac:dyDescent="0.25">
      <c r="A5" s="250"/>
      <c r="B5" s="251"/>
      <c r="C5" s="255" t="s">
        <v>66</v>
      </c>
      <c r="D5" s="251" t="s">
        <v>234</v>
      </c>
      <c r="E5" s="251"/>
      <c r="F5" s="253"/>
      <c r="G5" s="253"/>
      <c r="H5" s="253"/>
      <c r="I5" s="253"/>
      <c r="J5" s="253"/>
      <c r="K5" s="253"/>
      <c r="L5" s="253"/>
      <c r="M5" s="253"/>
      <c r="N5" s="253"/>
      <c r="O5" s="254"/>
      <c r="R5" s="219"/>
      <c r="S5" s="219"/>
      <c r="T5" s="219"/>
    </row>
    <row r="6" spans="1:20" s="184" customFormat="1" ht="21.75" hidden="1" customHeight="1" x14ac:dyDescent="0.25">
      <c r="A6" s="250"/>
      <c r="B6" s="251"/>
      <c r="C6" s="256" t="s">
        <v>67</v>
      </c>
      <c r="D6" s="251" t="s">
        <v>235</v>
      </c>
      <c r="E6" s="251"/>
      <c r="F6" s="253"/>
      <c r="G6" s="253"/>
      <c r="H6" s="253"/>
      <c r="I6" s="253"/>
      <c r="J6" s="253"/>
      <c r="K6" s="253"/>
      <c r="L6" s="253"/>
      <c r="M6" s="253"/>
      <c r="N6" s="253"/>
      <c r="O6" s="254"/>
      <c r="R6" s="219"/>
      <c r="S6" s="219"/>
      <c r="T6" s="219"/>
    </row>
    <row r="7" spans="1:20" s="184" customFormat="1" ht="21.75" hidden="1" customHeight="1" x14ac:dyDescent="0.25">
      <c r="A7" s="250"/>
      <c r="B7" s="250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4"/>
      <c r="R7" s="219"/>
      <c r="S7" s="219"/>
      <c r="T7" s="219"/>
    </row>
    <row r="8" spans="1:20" s="184" customFormat="1" ht="28.35" customHeight="1" x14ac:dyDescent="0.25">
      <c r="A8" s="441"/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194"/>
      <c r="Q8" s="194"/>
      <c r="R8" s="220"/>
      <c r="S8" s="220"/>
      <c r="T8" s="220"/>
    </row>
    <row r="9" spans="1:20" s="184" customFormat="1" ht="21.75" customHeight="1" x14ac:dyDescent="0.25">
      <c r="A9" s="442" t="s">
        <v>247</v>
      </c>
      <c r="B9" s="443"/>
      <c r="C9" s="419" t="s">
        <v>66</v>
      </c>
      <c r="D9" s="295"/>
      <c r="E9" s="258"/>
      <c r="F9" s="258"/>
      <c r="G9" s="258"/>
      <c r="H9" s="258"/>
      <c r="I9" s="258"/>
      <c r="J9" s="258"/>
      <c r="K9" s="258"/>
      <c r="L9" s="258"/>
      <c r="M9" s="258"/>
      <c r="N9" s="259"/>
      <c r="O9" s="257"/>
      <c r="P9" s="236"/>
      <c r="Q9" s="194"/>
      <c r="R9" s="220"/>
      <c r="S9" s="220"/>
      <c r="T9" s="220"/>
    </row>
    <row r="10" spans="1:20" s="176" customFormat="1" ht="21.75" customHeight="1" x14ac:dyDescent="0.25">
      <c r="A10" s="277"/>
      <c r="B10" s="350" t="s">
        <v>244</v>
      </c>
      <c r="C10" s="420">
        <v>55</v>
      </c>
      <c r="D10" s="257"/>
      <c r="E10" s="257" t="s">
        <v>96</v>
      </c>
      <c r="F10" s="257"/>
      <c r="G10" s="257"/>
      <c r="H10" s="261"/>
      <c r="I10" s="262"/>
      <c r="J10" s="262"/>
      <c r="K10" s="257"/>
      <c r="L10" s="257"/>
      <c r="M10" s="257"/>
      <c r="N10" s="259"/>
      <c r="O10" s="257"/>
      <c r="P10" s="194"/>
      <c r="Q10" s="194"/>
      <c r="R10" s="198"/>
      <c r="S10" s="198"/>
      <c r="T10" s="198"/>
    </row>
    <row r="11" spans="1:20" s="176" customFormat="1" ht="21.75" customHeight="1" x14ac:dyDescent="0.25">
      <c r="A11" s="277"/>
      <c r="B11" s="350" t="s">
        <v>245</v>
      </c>
      <c r="C11" s="420">
        <v>45</v>
      </c>
      <c r="D11" s="257"/>
      <c r="E11" s="257" t="s">
        <v>96</v>
      </c>
      <c r="F11" s="257"/>
      <c r="G11" s="257"/>
      <c r="H11" s="261"/>
      <c r="I11" s="262"/>
      <c r="J11" s="262"/>
      <c r="K11" s="263" t="s">
        <v>94</v>
      </c>
      <c r="L11" s="264"/>
      <c r="M11" s="265">
        <f>IF(C11&gt;C10,"ΔT",(C10+C11)/2-C12)</f>
        <v>30</v>
      </c>
      <c r="N11" s="259"/>
      <c r="O11" s="257"/>
      <c r="P11" s="194"/>
      <c r="Q11" s="194"/>
      <c r="R11" s="198"/>
      <c r="S11" s="198"/>
      <c r="T11" s="198"/>
    </row>
    <row r="12" spans="1:20" s="176" customFormat="1" ht="21.75" customHeight="1" x14ac:dyDescent="0.25">
      <c r="A12" s="277"/>
      <c r="B12" s="350" t="s">
        <v>246</v>
      </c>
      <c r="C12" s="421">
        <v>20</v>
      </c>
      <c r="D12" s="257"/>
      <c r="E12" s="257" t="s">
        <v>96</v>
      </c>
      <c r="F12" s="257"/>
      <c r="G12" s="257"/>
      <c r="H12" s="257"/>
      <c r="I12" s="262"/>
      <c r="J12" s="262"/>
      <c r="K12" s="263" t="s">
        <v>242</v>
      </c>
      <c r="L12" s="264"/>
      <c r="M12" s="265" t="str">
        <f>"Φ = Km x"&amp;M11&amp;"^n"</f>
        <v>Φ = Km x30^n</v>
      </c>
      <c r="N12" s="259"/>
      <c r="O12" s="257"/>
      <c r="P12" s="194"/>
      <c r="Q12" s="194"/>
      <c r="R12" s="198"/>
      <c r="S12" s="198"/>
      <c r="T12" s="198"/>
    </row>
    <row r="13" spans="1:20" s="176" customFormat="1" ht="21.75" hidden="1" customHeight="1" x14ac:dyDescent="0.25">
      <c r="A13" s="257"/>
      <c r="B13" s="296"/>
      <c r="C13" s="266" t="str">
        <f>IF(C11&gt;C10,"Temperature Error (Input Temperature lower than Output temperature not valid)",(IF(AND((C10=75),(C11=65),(C12=20)),"Test conditions ΔT50 according to EN 442 are 75/65/20; related thermal outputs on Catalogue",((IF(AND((C10=55),(C11=45),(C12=20)),"Test conditions ΔT30 according to EN 442 are 55/45/20; related thermal outputs on Catalogue",""))))))</f>
        <v>Test conditions ΔT30 according to EN 442 are 55/45/20; related thermal outputs on Catalogue</v>
      </c>
      <c r="D13" s="257"/>
      <c r="E13" s="257"/>
      <c r="F13" s="262"/>
      <c r="G13" s="262"/>
      <c r="H13" s="261"/>
      <c r="I13" s="262"/>
      <c r="J13" s="262"/>
      <c r="K13" s="257"/>
      <c r="L13" s="257"/>
      <c r="M13" s="257"/>
      <c r="N13" s="259"/>
      <c r="O13" s="257"/>
      <c r="P13" s="194"/>
      <c r="Q13" s="194"/>
      <c r="R13" s="198"/>
      <c r="S13" s="198"/>
      <c r="T13" s="198"/>
    </row>
    <row r="14" spans="1:20" s="174" customFormat="1" ht="21.75" customHeight="1" x14ac:dyDescent="0.25">
      <c r="A14" s="267"/>
      <c r="B14" s="296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57"/>
      <c r="O14" s="257"/>
      <c r="P14" s="225"/>
      <c r="Q14" s="225"/>
      <c r="R14" s="199"/>
      <c r="S14" s="199"/>
      <c r="T14" s="199"/>
    </row>
    <row r="15" spans="1:20" s="174" customFormat="1" ht="21.75" customHeight="1" x14ac:dyDescent="0.25">
      <c r="A15" s="267"/>
      <c r="B15" s="268" t="s">
        <v>241</v>
      </c>
      <c r="C15" s="445">
        <v>1400</v>
      </c>
      <c r="D15" s="445">
        <v>1500</v>
      </c>
      <c r="E15" s="445">
        <v>1600</v>
      </c>
      <c r="F15" s="445">
        <v>1700</v>
      </c>
      <c r="G15" s="445">
        <v>1800</v>
      </c>
      <c r="H15" s="445">
        <v>1900</v>
      </c>
      <c r="I15" s="445">
        <v>2000</v>
      </c>
      <c r="J15" s="445">
        <v>2100</v>
      </c>
      <c r="K15" s="445">
        <v>2200</v>
      </c>
      <c r="L15" s="445">
        <v>2300</v>
      </c>
      <c r="M15" s="445">
        <v>2400</v>
      </c>
      <c r="N15" s="259"/>
      <c r="O15" s="257"/>
      <c r="P15" s="225"/>
      <c r="Q15" s="225"/>
      <c r="R15" s="199"/>
      <c r="S15" s="199"/>
      <c r="T15" s="199"/>
    </row>
    <row r="16" spans="1:20" s="187" customFormat="1" ht="21.75" customHeight="1" thickBot="1" x14ac:dyDescent="0.3">
      <c r="A16" s="267"/>
      <c r="B16" s="269" t="s">
        <v>236</v>
      </c>
      <c r="C16" s="446"/>
      <c r="D16" s="446"/>
      <c r="E16" s="446"/>
      <c r="F16" s="446"/>
      <c r="G16" s="446"/>
      <c r="H16" s="446"/>
      <c r="I16" s="446"/>
      <c r="J16" s="446"/>
      <c r="K16" s="446"/>
      <c r="L16" s="446"/>
      <c r="M16" s="446"/>
      <c r="N16" s="259" t="s">
        <v>159</v>
      </c>
      <c r="O16" s="267"/>
      <c r="P16" s="225"/>
      <c r="Q16" s="225"/>
      <c r="R16" s="207"/>
      <c r="S16" s="207"/>
      <c r="T16" s="207"/>
    </row>
    <row r="17" spans="1:20" s="226" customFormat="1" ht="21.75" hidden="1" customHeight="1" x14ac:dyDescent="0.25">
      <c r="A17" s="267"/>
      <c r="B17" s="297" t="s">
        <v>60</v>
      </c>
      <c r="C17" s="270" t="str">
        <f t="shared" ref="C17:M17" si="0">$C$9&amp;C15</f>
        <v>21VP1400</v>
      </c>
      <c r="D17" s="270" t="str">
        <f t="shared" si="0"/>
        <v>21VP1500</v>
      </c>
      <c r="E17" s="270" t="str">
        <f t="shared" si="0"/>
        <v>21VP1600</v>
      </c>
      <c r="F17" s="270" t="str">
        <f t="shared" si="0"/>
        <v>21VP1700</v>
      </c>
      <c r="G17" s="270" t="str">
        <f t="shared" si="0"/>
        <v>21VP1800</v>
      </c>
      <c r="H17" s="270" t="str">
        <f t="shared" si="0"/>
        <v>21VP1900</v>
      </c>
      <c r="I17" s="270" t="str">
        <f t="shared" si="0"/>
        <v>21VP2000</v>
      </c>
      <c r="J17" s="270" t="str">
        <f t="shared" si="0"/>
        <v>21VP2100</v>
      </c>
      <c r="K17" s="270" t="str">
        <f t="shared" si="0"/>
        <v>21VP2200</v>
      </c>
      <c r="L17" s="270" t="str">
        <f t="shared" si="0"/>
        <v>21VP2300</v>
      </c>
      <c r="M17" s="270" t="str">
        <f t="shared" si="0"/>
        <v>21VP2400</v>
      </c>
      <c r="N17" s="271"/>
      <c r="O17" s="259"/>
      <c r="P17" s="225"/>
      <c r="Q17" s="225"/>
      <c r="R17" s="213"/>
      <c r="S17" s="213"/>
      <c r="T17" s="213"/>
    </row>
    <row r="18" spans="1:20" ht="21.75" hidden="1" customHeight="1" x14ac:dyDescent="0.25">
      <c r="A18" s="257"/>
      <c r="B18" s="298" t="s">
        <v>98</v>
      </c>
      <c r="C18" s="272">
        <f t="shared" ref="C18:M18" si="1">C25*$M$11^C26</f>
        <v>46.023178823296639</v>
      </c>
      <c r="D18" s="272">
        <f t="shared" si="1"/>
        <v>0</v>
      </c>
      <c r="E18" s="272">
        <f t="shared" si="1"/>
        <v>49.894756321929187</v>
      </c>
      <c r="F18" s="272">
        <f t="shared" si="1"/>
        <v>0</v>
      </c>
      <c r="G18" s="272">
        <f t="shared" si="1"/>
        <v>53.562231594686452</v>
      </c>
      <c r="H18" s="272">
        <f t="shared" si="1"/>
        <v>0</v>
      </c>
      <c r="I18" s="272">
        <f t="shared" si="1"/>
        <v>58.027969680074079</v>
      </c>
      <c r="J18" s="272">
        <f t="shared" si="1"/>
        <v>0</v>
      </c>
      <c r="K18" s="272">
        <f t="shared" si="1"/>
        <v>62.477553380446921</v>
      </c>
      <c r="L18" s="272">
        <f t="shared" si="1"/>
        <v>64.701834934094705</v>
      </c>
      <c r="M18" s="272">
        <f t="shared" si="1"/>
        <v>66.888013296476444</v>
      </c>
      <c r="N18" s="257"/>
      <c r="O18" s="259"/>
      <c r="P18" s="194"/>
      <c r="Q18" s="194"/>
      <c r="R18" s="206"/>
      <c r="S18" s="206"/>
      <c r="T18" s="206"/>
    </row>
    <row r="19" spans="1:20" s="174" customFormat="1" ht="21.75" customHeight="1" thickTop="1" x14ac:dyDescent="0.25">
      <c r="A19" s="267"/>
      <c r="B19" s="313">
        <v>300</v>
      </c>
      <c r="C19" s="273">
        <f>C$18*3/100*$B19</f>
        <v>414.2086094096698</v>
      </c>
      <c r="D19" s="274">
        <f t="shared" ref="D19:M19" si="2">D$18*3/100*$B19</f>
        <v>0</v>
      </c>
      <c r="E19" s="274">
        <f t="shared" si="2"/>
        <v>449.0528068973627</v>
      </c>
      <c r="F19" s="274">
        <f t="shared" si="2"/>
        <v>0</v>
      </c>
      <c r="G19" s="274">
        <f t="shared" si="2"/>
        <v>482.06008435217802</v>
      </c>
      <c r="H19" s="274">
        <f t="shared" si="2"/>
        <v>0</v>
      </c>
      <c r="I19" s="274">
        <f t="shared" si="2"/>
        <v>522.25172712066671</v>
      </c>
      <c r="J19" s="274">
        <f t="shared" si="2"/>
        <v>0</v>
      </c>
      <c r="K19" s="274">
        <f t="shared" si="2"/>
        <v>562.29798042402228</v>
      </c>
      <c r="L19" s="274">
        <f t="shared" si="2"/>
        <v>582.31651440685232</v>
      </c>
      <c r="M19" s="275">
        <f t="shared" si="2"/>
        <v>601.99211966828796</v>
      </c>
      <c r="N19" s="267"/>
      <c r="O19" s="276" t="str">
        <f>"Type "&amp;MID(C9,1,2)&amp;" ►"</f>
        <v>Type 21 ►</v>
      </c>
      <c r="P19" s="225"/>
      <c r="Q19" s="225"/>
      <c r="R19" s="199"/>
      <c r="S19" s="199"/>
      <c r="T19" s="199"/>
    </row>
    <row r="20" spans="1:20" s="222" customFormat="1" ht="21.75" customHeight="1" x14ac:dyDescent="0.25">
      <c r="A20" s="277"/>
      <c r="B20" s="313">
        <v>400</v>
      </c>
      <c r="C20" s="278">
        <f t="shared" ref="C20:M24" si="3">C$18*3/100*$B20</f>
        <v>552.2781458795597</v>
      </c>
      <c r="D20" s="279">
        <f t="shared" si="3"/>
        <v>0</v>
      </c>
      <c r="E20" s="279">
        <f t="shared" si="3"/>
        <v>598.73707586315027</v>
      </c>
      <c r="F20" s="279">
        <f t="shared" si="3"/>
        <v>0</v>
      </c>
      <c r="G20" s="279">
        <f t="shared" si="3"/>
        <v>642.74677913623736</v>
      </c>
      <c r="H20" s="279">
        <f t="shared" si="3"/>
        <v>0</v>
      </c>
      <c r="I20" s="279">
        <f t="shared" si="3"/>
        <v>696.33563616088895</v>
      </c>
      <c r="J20" s="279">
        <f t="shared" si="3"/>
        <v>0</v>
      </c>
      <c r="K20" s="279">
        <f t="shared" si="3"/>
        <v>749.73064056536305</v>
      </c>
      <c r="L20" s="279">
        <f t="shared" si="3"/>
        <v>776.42201920913647</v>
      </c>
      <c r="M20" s="280">
        <f t="shared" si="3"/>
        <v>802.65615955771727</v>
      </c>
      <c r="N20" s="259" t="s">
        <v>161</v>
      </c>
      <c r="O20" s="257"/>
      <c r="P20" s="212"/>
      <c r="Q20" s="212"/>
      <c r="R20" s="221"/>
      <c r="S20" s="221"/>
      <c r="T20" s="221"/>
    </row>
    <row r="21" spans="1:20" ht="21.75" customHeight="1" x14ac:dyDescent="0.25">
      <c r="A21" s="257"/>
      <c r="B21" s="313">
        <v>500</v>
      </c>
      <c r="C21" s="278">
        <f t="shared" si="3"/>
        <v>690.34768234944966</v>
      </c>
      <c r="D21" s="279">
        <f t="shared" si="3"/>
        <v>0</v>
      </c>
      <c r="E21" s="279">
        <f t="shared" si="3"/>
        <v>748.42134482893789</v>
      </c>
      <c r="F21" s="279">
        <f t="shared" si="3"/>
        <v>0</v>
      </c>
      <c r="G21" s="279">
        <f t="shared" si="3"/>
        <v>803.43347392029671</v>
      </c>
      <c r="H21" s="279">
        <f t="shared" si="3"/>
        <v>0</v>
      </c>
      <c r="I21" s="279">
        <f t="shared" si="3"/>
        <v>870.41954520111119</v>
      </c>
      <c r="J21" s="279">
        <f t="shared" si="3"/>
        <v>0</v>
      </c>
      <c r="K21" s="279">
        <f t="shared" si="3"/>
        <v>937.16330070670381</v>
      </c>
      <c r="L21" s="279">
        <f t="shared" si="3"/>
        <v>970.52752401142061</v>
      </c>
      <c r="M21" s="280">
        <f t="shared" si="3"/>
        <v>1003.3201994471466</v>
      </c>
      <c r="N21" s="259" t="s">
        <v>160</v>
      </c>
      <c r="O21" s="257"/>
      <c r="P21" s="194"/>
      <c r="Q21" s="194"/>
      <c r="R21" s="206"/>
      <c r="S21" s="206"/>
      <c r="T21" s="206"/>
    </row>
    <row r="22" spans="1:20" ht="21.75" customHeight="1" x14ac:dyDescent="0.25">
      <c r="A22" s="257"/>
      <c r="B22" s="313">
        <v>600</v>
      </c>
      <c r="C22" s="278">
        <f t="shared" si="3"/>
        <v>828.41721881933961</v>
      </c>
      <c r="D22" s="279">
        <f t="shared" si="3"/>
        <v>0</v>
      </c>
      <c r="E22" s="279">
        <f t="shared" si="3"/>
        <v>898.1056137947254</v>
      </c>
      <c r="F22" s="279">
        <f t="shared" si="3"/>
        <v>0</v>
      </c>
      <c r="G22" s="279">
        <f t="shared" si="3"/>
        <v>964.12016870435605</v>
      </c>
      <c r="H22" s="279">
        <f t="shared" si="3"/>
        <v>0</v>
      </c>
      <c r="I22" s="279">
        <f t="shared" si="3"/>
        <v>1044.5034542413334</v>
      </c>
      <c r="J22" s="279">
        <f t="shared" si="3"/>
        <v>0</v>
      </c>
      <c r="K22" s="279">
        <f t="shared" si="3"/>
        <v>1124.5959608480446</v>
      </c>
      <c r="L22" s="279">
        <f t="shared" si="3"/>
        <v>1164.6330288137046</v>
      </c>
      <c r="M22" s="280">
        <f t="shared" si="3"/>
        <v>1203.9842393365759</v>
      </c>
      <c r="N22" s="259" t="s">
        <v>162</v>
      </c>
      <c r="O22" s="257"/>
      <c r="P22" s="194"/>
      <c r="Q22" s="194"/>
      <c r="R22" s="206"/>
      <c r="S22" s="206"/>
      <c r="T22" s="206"/>
    </row>
    <row r="23" spans="1:20" ht="21.75" customHeight="1" x14ac:dyDescent="0.25">
      <c r="A23" s="257"/>
      <c r="B23" s="313">
        <v>700</v>
      </c>
      <c r="C23" s="278">
        <f t="shared" si="3"/>
        <v>966.48675528922956</v>
      </c>
      <c r="D23" s="279">
        <f t="shared" si="3"/>
        <v>0</v>
      </c>
      <c r="E23" s="279">
        <f t="shared" si="3"/>
        <v>1047.7898827605129</v>
      </c>
      <c r="F23" s="279">
        <f t="shared" si="3"/>
        <v>0</v>
      </c>
      <c r="G23" s="279">
        <f t="shared" si="3"/>
        <v>1124.8068634884155</v>
      </c>
      <c r="H23" s="279">
        <f t="shared" si="3"/>
        <v>0</v>
      </c>
      <c r="I23" s="279">
        <f t="shared" si="3"/>
        <v>1218.5873632815558</v>
      </c>
      <c r="J23" s="279">
        <f t="shared" si="3"/>
        <v>0</v>
      </c>
      <c r="K23" s="279">
        <f t="shared" si="3"/>
        <v>1312.0286209893854</v>
      </c>
      <c r="L23" s="279">
        <f t="shared" si="3"/>
        <v>1358.7385336159889</v>
      </c>
      <c r="M23" s="280">
        <f t="shared" si="3"/>
        <v>1404.6482792260051</v>
      </c>
      <c r="N23" s="281"/>
      <c r="O23" s="257"/>
      <c r="P23" s="194"/>
      <c r="Q23" s="194"/>
      <c r="R23" s="206"/>
      <c r="S23" s="206"/>
      <c r="T23" s="206"/>
    </row>
    <row r="24" spans="1:20" ht="21.75" customHeight="1" x14ac:dyDescent="0.25">
      <c r="A24" s="257"/>
      <c r="B24" s="313">
        <v>900</v>
      </c>
      <c r="C24" s="282">
        <f t="shared" si="3"/>
        <v>1242.6258282290094</v>
      </c>
      <c r="D24" s="283">
        <f t="shared" si="3"/>
        <v>0</v>
      </c>
      <c r="E24" s="283">
        <f t="shared" si="3"/>
        <v>1347.1584206920882</v>
      </c>
      <c r="F24" s="283">
        <f t="shared" si="3"/>
        <v>0</v>
      </c>
      <c r="G24" s="283">
        <f t="shared" si="3"/>
        <v>1446.1802530565342</v>
      </c>
      <c r="H24" s="283">
        <f t="shared" si="3"/>
        <v>0</v>
      </c>
      <c r="I24" s="283">
        <f t="shared" si="3"/>
        <v>1566.7551813620003</v>
      </c>
      <c r="J24" s="283">
        <f t="shared" si="3"/>
        <v>0</v>
      </c>
      <c r="K24" s="283">
        <f t="shared" si="3"/>
        <v>1686.893941272067</v>
      </c>
      <c r="L24" s="283">
        <f t="shared" si="3"/>
        <v>1746.9495432205572</v>
      </c>
      <c r="M24" s="284">
        <f t="shared" si="3"/>
        <v>1805.9763590048638</v>
      </c>
      <c r="N24" s="259" t="s">
        <v>163</v>
      </c>
      <c r="O24" s="257"/>
      <c r="P24" s="194"/>
      <c r="Q24" s="194"/>
      <c r="R24" s="206"/>
      <c r="S24" s="206"/>
      <c r="T24" s="206"/>
    </row>
    <row r="25" spans="1:20" ht="21.75" hidden="1" customHeight="1" x14ac:dyDescent="0.25">
      <c r="A25" s="257"/>
      <c r="B25" s="300" t="s">
        <v>90</v>
      </c>
      <c r="C25" s="301">
        <f>HLOOKUP(C17,TUTTI_VERT!$B$1:$CK$8,8,FALSE)*(1+C29)</f>
        <v>0.56376000000000004</v>
      </c>
      <c r="D25" s="285">
        <f>HLOOKUP(D17,TUTTI_VERT!$B$1:$CK$8,8,FALSE)</f>
        <v>0</v>
      </c>
      <c r="E25" s="285">
        <f>HLOOKUP(E17,TUTTI_VERT!$B$1:$CK$8,8,FALSE)*(1+C29)</f>
        <v>0.55610000000000004</v>
      </c>
      <c r="F25" s="285">
        <f>HLOOKUP(F17,TUTTI_VERT!$B$1:$CK$8,8,FALSE)</f>
        <v>0</v>
      </c>
      <c r="G25" s="285">
        <f>HLOOKUP(G17,TUTTI_VERT!$B$1:$CK$8,8,FALSE)*(1+C29)</f>
        <v>0.54318999999999995</v>
      </c>
      <c r="H25" s="285">
        <f>HLOOKUP(H17,TUTTI_VERT!$B$1:$CK$8,8,FALSE)</f>
        <v>0</v>
      </c>
      <c r="I25" s="285">
        <f>HLOOKUP(I17,TUTTI_VERT!$B$1:$CK$8,8,FALSE)*(1+E29)</f>
        <v>0.59904000000000002</v>
      </c>
      <c r="J25" s="285">
        <f>HLOOKUP(J17,TUTTI_VERT!$B$1:$CK$8,8,FALSE)</f>
        <v>0</v>
      </c>
      <c r="K25" s="285">
        <f>HLOOKUP(K17,TUTTI_VERT!$B$1:$CK$8,8,FALSE)*(1+E29)</f>
        <v>0.65654999999999997</v>
      </c>
      <c r="L25" s="285">
        <f>HLOOKUP(L17,TUTTI_VERT!$B$1:$CK$8,8,FALSE)</f>
        <v>0.68601000000000001</v>
      </c>
      <c r="M25" s="286">
        <f>HLOOKUP(M17,TUTTI_VERT!$B$1:$CK$8,8,FALSE)*(1+C29)</f>
        <v>0.71255000000000002</v>
      </c>
      <c r="N25" s="259"/>
      <c r="O25" s="257"/>
      <c r="P25" s="194"/>
      <c r="Q25" s="194"/>
      <c r="R25" s="206"/>
      <c r="S25" s="206"/>
      <c r="T25" s="206"/>
    </row>
    <row r="26" spans="1:20" ht="21.75" hidden="1" customHeight="1" x14ac:dyDescent="0.25">
      <c r="A26" s="257"/>
      <c r="B26" s="302" t="s">
        <v>89</v>
      </c>
      <c r="C26" s="303">
        <f>HLOOKUP(C17,TUTTI_VERT!$B$1:$CK$8,7,FALSE)</f>
        <v>1.29433</v>
      </c>
      <c r="D26" s="287">
        <f>HLOOKUP(D17,TUTTI_VERT!$B$1:$CK$8,7,FALSE)</f>
        <v>0</v>
      </c>
      <c r="E26" s="287">
        <f>HLOOKUP(E17,TUTTI_VERT!$B$1:$CK$8,7,FALSE)</f>
        <v>1.3221000000000001</v>
      </c>
      <c r="F26" s="287">
        <f>HLOOKUP(F17,TUTTI_VERT!$B$1:$CK$8,7,FALSE)</f>
        <v>0</v>
      </c>
      <c r="G26" s="287">
        <f>HLOOKUP(G17,TUTTI_VERT!$B$1:$CK$8,7,FALSE)</f>
        <v>1.3498600000000001</v>
      </c>
      <c r="H26" s="287">
        <f>HLOOKUP(H17,TUTTI_VERT!$B$1:$CK$8,7,FALSE)</f>
        <v>0</v>
      </c>
      <c r="I26" s="287">
        <f>HLOOKUP(I17,TUTTI_VERT!$B$1:$CK$8,7,FALSE)</f>
        <v>1.34463</v>
      </c>
      <c r="J26" s="287">
        <f>HLOOKUP(J17,TUTTI_VERT!$B$1:$CK$8,7,FALSE)</f>
        <v>0</v>
      </c>
      <c r="K26" s="287">
        <f>HLOOKUP(K17,TUTTI_VERT!$B$1:$CK$8,7,FALSE)</f>
        <v>1.3393999999999999</v>
      </c>
      <c r="L26" s="287">
        <f>HLOOKUP(L17,TUTTI_VERT!$B$1:$CK$8,7,FALSE)</f>
        <v>1.3367800000000001</v>
      </c>
      <c r="M26" s="288">
        <f>HLOOKUP(M17,TUTTI_VERT!$B$1:$CK$8,7,FALSE)</f>
        <v>1.3353900000000001</v>
      </c>
      <c r="N26" s="259"/>
      <c r="O26" s="257"/>
      <c r="P26" s="194"/>
      <c r="Q26" s="194"/>
      <c r="R26" s="206"/>
      <c r="S26" s="206"/>
      <c r="T26" s="206"/>
    </row>
    <row r="27" spans="1:20" s="224" customFormat="1" ht="26.25" hidden="1" customHeight="1" x14ac:dyDescent="0.25">
      <c r="A27" s="262"/>
      <c r="B27" s="304" t="s">
        <v>158</v>
      </c>
      <c r="C27" s="304" t="str">
        <f>HLOOKUP(C17,TUTTI_VERT!$B$1:$CK$8,4,FALSE)</f>
        <v>ENE/MRT.RES.00012d</v>
      </c>
      <c r="D27" s="304" t="str">
        <f>HLOOKUP(D17,TUTTI_VERT!$B$1:$CK$8,4,FALSE)</f>
        <v>ENE/MRT.RES.00012d</v>
      </c>
      <c r="E27" s="304" t="str">
        <f>HLOOKUP(E17,TUTTI_VERT!$B$1:$CK$8,4,FALSE)</f>
        <v>ENE/MRT.RES.00012d</v>
      </c>
      <c r="F27" s="304" t="str">
        <f>HLOOKUP(F17,TUTTI_VERT!$B$1:$CK$8,4,FALSE)</f>
        <v>ENE/MRT.RES.00012d</v>
      </c>
      <c r="G27" s="304" t="str">
        <f>HLOOKUP(G17,TUTTI_VERT!$B$1:$CK$8,4,FALSE)</f>
        <v>ENE/MRT.RES.00012d</v>
      </c>
      <c r="H27" s="304" t="str">
        <f>HLOOKUP(H17,TUTTI_VERT!$B$1:$CK$8,4,FALSE)</f>
        <v>ENE/MRT.RES.00012d</v>
      </c>
      <c r="I27" s="304" t="str">
        <f>HLOOKUP(I17,TUTTI_VERT!$B$1:$CK$8,4,FALSE)</f>
        <v>ENE/MRT.RES.00012d</v>
      </c>
      <c r="J27" s="304" t="str">
        <f>HLOOKUP(J17,TUTTI_VERT!$B$1:$CK$8,4,FALSE)</f>
        <v>ENE/MRT.RES.00012d</v>
      </c>
      <c r="K27" s="304" t="str">
        <f>HLOOKUP(K17,TUTTI_VERT!$B$1:$CK$8,4,FALSE)</f>
        <v>ENE/MRT.RES.15027</v>
      </c>
      <c r="L27" s="304" t="str">
        <f>HLOOKUP(L17,TUTTI_VERT!$B$1:$CK$8,4,FALSE)</f>
        <v>ENE/MRT.RES.00012d</v>
      </c>
      <c r="M27" s="304" t="str">
        <f>HLOOKUP(M17,TUTTI_VERT!$B$1:$CK$8,4,FALSE)</f>
        <v>ENE/MRT.RES.15027</v>
      </c>
      <c r="N27" s="289"/>
      <c r="O27" s="262"/>
      <c r="P27" s="179"/>
      <c r="Q27" s="179"/>
      <c r="R27" s="223"/>
      <c r="S27" s="223"/>
      <c r="T27" s="223"/>
    </row>
    <row r="28" spans="1:20" ht="21.75" customHeight="1" x14ac:dyDescent="0.25">
      <c r="A28" s="257"/>
      <c r="B28" s="257"/>
      <c r="C28" s="267"/>
      <c r="D28" s="257"/>
      <c r="E28" s="257"/>
      <c r="F28" s="257"/>
      <c r="G28" s="257"/>
      <c r="H28" s="259"/>
      <c r="I28" s="257"/>
      <c r="J28" s="257"/>
      <c r="K28" s="257"/>
      <c r="L28" s="444"/>
      <c r="M28" s="444"/>
      <c r="N28" s="289"/>
      <c r="O28" s="259"/>
      <c r="P28" s="194"/>
      <c r="Q28" s="194"/>
      <c r="R28" s="206"/>
      <c r="S28" s="206"/>
      <c r="T28" s="206"/>
    </row>
    <row r="29" spans="1:20" ht="21.75" customHeight="1" x14ac:dyDescent="0.25">
      <c r="A29" s="257"/>
      <c r="B29" s="257"/>
      <c r="C29" s="305"/>
      <c r="D29" s="257"/>
      <c r="E29" s="314"/>
      <c r="F29" s="257"/>
      <c r="G29" s="257"/>
      <c r="H29" s="259"/>
      <c r="I29" s="257"/>
      <c r="J29" s="257"/>
      <c r="K29" s="257"/>
      <c r="L29" s="441"/>
      <c r="M29" s="441"/>
      <c r="N29" s="289"/>
      <c r="O29" s="259"/>
      <c r="P29" s="194"/>
      <c r="Q29" s="194"/>
      <c r="R29" s="206"/>
      <c r="S29" s="206"/>
      <c r="T29" s="206"/>
    </row>
    <row r="30" spans="1:20" ht="21.75" customHeight="1" x14ac:dyDescent="0.25">
      <c r="A30" s="306"/>
      <c r="B30" s="306"/>
      <c r="C30" s="307"/>
      <c r="D30" s="306"/>
      <c r="E30" s="306"/>
      <c r="F30" s="306"/>
      <c r="G30" s="306"/>
      <c r="H30" s="308"/>
      <c r="I30" s="306"/>
      <c r="J30" s="306"/>
      <c r="K30" s="306"/>
      <c r="L30" s="444"/>
      <c r="M30" s="444"/>
      <c r="N30" s="289"/>
      <c r="O30" s="308"/>
    </row>
    <row r="31" spans="1:20" ht="21.75" customHeight="1" x14ac:dyDescent="0.25">
      <c r="A31" s="306"/>
      <c r="B31" s="306"/>
      <c r="C31" s="307"/>
      <c r="D31" s="306"/>
      <c r="E31" s="306"/>
      <c r="F31" s="306"/>
      <c r="G31" s="306"/>
      <c r="H31" s="308"/>
      <c r="I31" s="306"/>
      <c r="J31" s="306"/>
      <c r="K31" s="306"/>
      <c r="L31" s="306"/>
      <c r="M31" s="306"/>
      <c r="N31" s="306"/>
      <c r="O31" s="308"/>
    </row>
    <row r="32" spans="1:20" ht="21.75" customHeight="1" x14ac:dyDescent="0.25">
      <c r="A32" s="306"/>
      <c r="B32" s="306"/>
      <c r="C32" s="307"/>
      <c r="D32" s="306"/>
      <c r="E32" s="306"/>
      <c r="F32" s="306"/>
      <c r="G32" s="306"/>
      <c r="H32" s="308"/>
      <c r="I32" s="306"/>
      <c r="J32" s="306"/>
      <c r="K32" s="306"/>
      <c r="L32" s="307"/>
      <c r="M32" s="306"/>
      <c r="N32" s="306"/>
      <c r="O32" s="308"/>
    </row>
    <row r="33" spans="1:15" ht="21.75" customHeight="1" x14ac:dyDescent="0.25">
      <c r="A33" s="306"/>
      <c r="B33" s="306"/>
      <c r="C33" s="307"/>
      <c r="D33" s="306"/>
      <c r="E33" s="306"/>
      <c r="F33" s="306"/>
      <c r="G33" s="306"/>
      <c r="H33" s="308"/>
      <c r="I33" s="306"/>
      <c r="J33" s="306"/>
      <c r="K33" s="306"/>
      <c r="L33" s="307"/>
      <c r="M33" s="306"/>
      <c r="N33" s="306"/>
      <c r="O33" s="308"/>
    </row>
    <row r="34" spans="1:15" s="188" customFormat="1" ht="21.75" customHeight="1" x14ac:dyDescent="0.25">
      <c r="A34" s="309"/>
      <c r="B34" s="309"/>
      <c r="C34" s="310"/>
      <c r="D34" s="309"/>
      <c r="E34" s="309"/>
      <c r="F34" s="309"/>
      <c r="G34" s="309"/>
      <c r="H34" s="311"/>
      <c r="I34" s="309"/>
      <c r="J34" s="309"/>
      <c r="K34" s="309"/>
      <c r="L34" s="310"/>
      <c r="M34" s="309"/>
      <c r="N34" s="309"/>
      <c r="O34" s="311"/>
    </row>
    <row r="35" spans="1:15" s="188" customFormat="1" ht="21.75" customHeight="1" x14ac:dyDescent="0.25">
      <c r="A35" s="309"/>
      <c r="B35" s="312"/>
      <c r="C35" s="312"/>
      <c r="D35" s="312"/>
      <c r="E35" s="312"/>
      <c r="F35" s="312"/>
      <c r="G35" s="312"/>
      <c r="H35" s="312"/>
      <c r="I35" s="312"/>
      <c r="J35" s="312"/>
      <c r="K35" s="312"/>
      <c r="L35" s="310"/>
      <c r="M35" s="309"/>
      <c r="N35" s="309"/>
      <c r="O35" s="311"/>
    </row>
    <row r="36" spans="1:15" ht="21.75" customHeight="1" x14ac:dyDescent="0.25">
      <c r="A36" s="306"/>
      <c r="B36" s="306"/>
      <c r="C36" s="307"/>
      <c r="D36" s="306"/>
      <c r="E36" s="306"/>
      <c r="F36" s="306"/>
      <c r="G36" s="306"/>
      <c r="H36" s="308"/>
      <c r="I36" s="306"/>
      <c r="J36" s="306"/>
      <c r="K36" s="306"/>
      <c r="L36" s="307"/>
      <c r="M36" s="306"/>
      <c r="N36" s="306"/>
      <c r="O36" s="308"/>
    </row>
    <row r="37" spans="1:15" ht="21.75" customHeight="1" x14ac:dyDescent="0.25">
      <c r="A37" s="306"/>
      <c r="B37" s="306"/>
      <c r="C37" s="306"/>
      <c r="D37" s="306"/>
      <c r="E37" s="306"/>
      <c r="F37" s="306"/>
      <c r="G37" s="306"/>
      <c r="H37" s="306"/>
      <c r="I37" s="306"/>
      <c r="J37" s="306"/>
      <c r="K37" s="306"/>
      <c r="L37" s="306"/>
      <c r="M37" s="306"/>
      <c r="N37" s="307"/>
      <c r="O37" s="308"/>
    </row>
    <row r="38" spans="1:15" ht="21.75" customHeight="1" x14ac:dyDescent="0.25">
      <c r="A38" s="306"/>
      <c r="B38" s="306"/>
      <c r="C38" s="307"/>
      <c r="D38" s="306"/>
      <c r="E38" s="306"/>
      <c r="F38" s="306"/>
      <c r="G38" s="306"/>
      <c r="H38" s="308"/>
      <c r="I38" s="306"/>
      <c r="J38" s="306"/>
      <c r="K38" s="306"/>
      <c r="L38" s="307"/>
      <c r="M38" s="306"/>
      <c r="N38" s="306"/>
      <c r="O38" s="308"/>
    </row>
    <row r="39" spans="1:15" ht="21.75" customHeight="1" x14ac:dyDescent="0.25">
      <c r="A39" s="306"/>
      <c r="B39" s="306"/>
      <c r="C39" s="307"/>
      <c r="D39" s="306"/>
      <c r="E39" s="306"/>
      <c r="F39" s="306"/>
      <c r="G39" s="306"/>
      <c r="H39" s="308"/>
      <c r="I39" s="306"/>
      <c r="J39" s="306"/>
      <c r="K39" s="306"/>
      <c r="L39" s="307"/>
      <c r="M39" s="306"/>
      <c r="N39" s="306"/>
      <c r="O39" s="308"/>
    </row>
    <row r="40" spans="1:15" ht="21.75" customHeight="1" x14ac:dyDescent="0.25">
      <c r="A40" s="306"/>
      <c r="B40" s="306"/>
      <c r="C40" s="307"/>
      <c r="D40" s="306"/>
      <c r="E40" s="306"/>
      <c r="F40" s="306"/>
      <c r="G40" s="306"/>
      <c r="H40" s="308"/>
      <c r="I40" s="306"/>
      <c r="J40" s="306"/>
      <c r="K40" s="306"/>
      <c r="L40" s="307"/>
      <c r="M40" s="306"/>
      <c r="N40" s="306"/>
      <c r="O40" s="308"/>
    </row>
    <row r="41" spans="1:15" ht="21.75" customHeight="1" x14ac:dyDescent="0.25">
      <c r="A41" s="281"/>
      <c r="B41" s="281"/>
      <c r="C41" s="290"/>
      <c r="D41" s="281"/>
      <c r="E41" s="281"/>
      <c r="F41" s="281"/>
      <c r="G41" s="281"/>
      <c r="H41" s="291"/>
      <c r="I41" s="292"/>
      <c r="J41" s="281"/>
      <c r="K41" s="281"/>
      <c r="L41" s="290"/>
      <c r="M41" s="281"/>
      <c r="N41" s="281"/>
      <c r="O41" s="291"/>
    </row>
    <row r="42" spans="1:15" ht="21.75" customHeight="1" x14ac:dyDescent="0.25">
      <c r="A42" s="281"/>
      <c r="B42" s="281"/>
      <c r="C42" s="290"/>
      <c r="D42" s="281"/>
      <c r="E42" s="281"/>
      <c r="F42" s="281"/>
      <c r="G42" s="281"/>
      <c r="H42" s="291"/>
      <c r="I42" s="292"/>
      <c r="J42" s="281"/>
      <c r="K42" s="281"/>
      <c r="L42" s="290"/>
      <c r="M42" s="281"/>
      <c r="N42" s="281"/>
      <c r="O42" s="291"/>
    </row>
    <row r="43" spans="1:15" ht="21.75" customHeight="1" x14ac:dyDescent="0.25"/>
    <row r="44" spans="1:15" ht="21.75" customHeight="1" x14ac:dyDescent="0.25"/>
    <row r="45" spans="1:15" ht="21.75" customHeight="1" x14ac:dyDescent="0.25"/>
    <row r="46" spans="1:15" ht="21.75" customHeight="1" x14ac:dyDescent="0.25"/>
    <row r="47" spans="1:15" ht="21.75" customHeight="1" x14ac:dyDescent="0.25"/>
    <row r="48" spans="1:15" ht="21.75" customHeight="1" x14ac:dyDescent="0.25"/>
    <row r="49" ht="21.75" customHeight="1" x14ac:dyDescent="0.25"/>
    <row r="50" ht="21.75" customHeight="1" x14ac:dyDescent="0.25"/>
    <row r="51" ht="21.75" customHeight="1" x14ac:dyDescent="0.25"/>
    <row r="52" ht="21.75" customHeight="1" x14ac:dyDescent="0.25"/>
    <row r="53" ht="21.75" customHeight="1" x14ac:dyDescent="0.25"/>
    <row r="54" ht="21.75" customHeight="1" x14ac:dyDescent="0.25"/>
    <row r="55" ht="21.75" customHeight="1" x14ac:dyDescent="0.25"/>
    <row r="56" ht="21.75" customHeight="1" x14ac:dyDescent="0.25"/>
    <row r="57" ht="21.75" customHeight="1" x14ac:dyDescent="0.25"/>
  </sheetData>
  <mergeCells count="18">
    <mergeCell ref="A1:O1"/>
    <mergeCell ref="B2:L2"/>
    <mergeCell ref="L29:M29"/>
    <mergeCell ref="C15:C16"/>
    <mergeCell ref="D15:D16"/>
    <mergeCell ref="E15:E16"/>
    <mergeCell ref="F15:F16"/>
    <mergeCell ref="G15:G16"/>
    <mergeCell ref="H15:H16"/>
    <mergeCell ref="I15:I16"/>
    <mergeCell ref="J15:J16"/>
    <mergeCell ref="A8:O8"/>
    <mergeCell ref="A9:B9"/>
    <mergeCell ref="L30:M30"/>
    <mergeCell ref="L28:M28"/>
    <mergeCell ref="K15:K16"/>
    <mergeCell ref="L15:L16"/>
    <mergeCell ref="M15:M16"/>
  </mergeCells>
  <conditionalFormatting sqref="B19:B24">
    <cfRule type="cellIs" dxfId="53" priority="20" operator="equal">
      <formula>#REF!</formula>
    </cfRule>
  </conditionalFormatting>
  <conditionalFormatting sqref="C18:M24">
    <cfRule type="cellIs" dxfId="52" priority="21" operator="between">
      <formula>#REF!+1</formula>
      <formula>#REF!-1</formula>
    </cfRule>
  </conditionalFormatting>
  <conditionalFormatting sqref="C18:M25">
    <cfRule type="cellIs" dxfId="51" priority="15" operator="equal">
      <formula>0</formula>
    </cfRule>
  </conditionalFormatting>
  <conditionalFormatting sqref="B18">
    <cfRule type="cellIs" dxfId="50" priority="14" operator="equal">
      <formula>#REF!</formula>
    </cfRule>
  </conditionalFormatting>
  <conditionalFormatting sqref="C26:M26">
    <cfRule type="cellIs" dxfId="49" priority="13" operator="equal">
      <formula>0</formula>
    </cfRule>
  </conditionalFormatting>
  <conditionalFormatting sqref="N16 N24:N26 N20:N22">
    <cfRule type="cellIs" dxfId="48" priority="31" operator="notEqual">
      <formula>$O$19</formula>
    </cfRule>
  </conditionalFormatting>
  <conditionalFormatting sqref="M11">
    <cfRule type="cellIs" dxfId="47" priority="10" operator="equal">
      <formula>"ΔT"</formula>
    </cfRule>
  </conditionalFormatting>
  <conditionalFormatting sqref="C13">
    <cfRule type="cellIs" dxfId="46" priority="1" operator="equal">
      <formula>"Test conditions ΔT30 according to EN 442 are 55/45/20; related thermal outputs on Catalogue"</formula>
    </cfRule>
    <cfRule type="cellIs" dxfId="45" priority="5" operator="equal">
      <formula>"Test conditions ΔT50 according to EN 442 are 75/65/20; related thermal outputs on Catalogue"</formula>
    </cfRule>
  </conditionalFormatting>
  <conditionalFormatting sqref="C10">
    <cfRule type="expression" dxfId="44" priority="4">
      <formula>AND($E$3=75,$E$4=65,$E$5=20)</formula>
    </cfRule>
  </conditionalFormatting>
  <conditionalFormatting sqref="C11">
    <cfRule type="expression" dxfId="43" priority="3">
      <formula>AND($E$3=75,$E$4=65,$E$5=20)</formula>
    </cfRule>
  </conditionalFormatting>
  <conditionalFormatting sqref="C12">
    <cfRule type="expression" dxfId="42" priority="2">
      <formula>AND($E$3=75,$E$4=65,$E$5=20)</formula>
    </cfRule>
  </conditionalFormatting>
  <conditionalFormatting sqref="N9:N15">
    <cfRule type="cellIs" dxfId="41" priority="34" operator="notEqual">
      <formula>$J$24</formula>
    </cfRule>
  </conditionalFormatting>
  <dataValidations count="4">
    <dataValidation type="list" allowBlank="1" showInputMessage="1" showErrorMessage="1" sqref="C9" xr:uid="{00000000-0002-0000-0500-000000000000}">
      <formula1>$C$3:$C$6</formula1>
    </dataValidation>
    <dataValidation type="whole" allowBlank="1" showInputMessage="1" showErrorMessage="1" sqref="C10" xr:uid="{00000000-0002-0000-0500-000001000000}">
      <formula1>20</formula1>
      <formula2>110</formula2>
    </dataValidation>
    <dataValidation type="whole" allowBlank="1" showInputMessage="1" showErrorMessage="1" sqref="C11" xr:uid="{00000000-0002-0000-0500-000002000000}">
      <formula1>10</formula1>
      <formula2>100</formula2>
    </dataValidation>
    <dataValidation type="whole" allowBlank="1" showInputMessage="1" showErrorMessage="1" sqref="C12" xr:uid="{00000000-0002-0000-0500-000003000000}">
      <formula1>5</formula1>
      <formula2>25</formula2>
    </dataValidation>
  </dataValidations>
  <pageMargins left="0.23622047244094491" right="0.19685039370078741" top="0.59055118110236227" bottom="0.55118110236220474" header="0.31496062992125984" footer="0.31496062992125984"/>
  <pageSetup paperSize="9" scale="77" orientation="landscape" r:id="rId1"/>
  <headerFooter>
    <oddHeader xml:space="preserve">&amp;C </oddHeader>
    <oddFooter>&amp;C&amp;G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7F32"/>
    <pageSetUpPr fitToPage="1"/>
  </sheetPr>
  <dimension ref="A1:T44"/>
  <sheetViews>
    <sheetView view="pageLayout" zoomScale="70" zoomScaleNormal="100" zoomScalePageLayoutView="70" workbookViewId="0">
      <selection activeCell="E22" sqref="E22"/>
    </sheetView>
  </sheetViews>
  <sheetFormatPr defaultColWidth="6.7109375" defaultRowHeight="18.75" x14ac:dyDescent="0.25"/>
  <cols>
    <col min="1" max="1" width="4.85546875" style="171" customWidth="1"/>
    <col min="2" max="2" width="30.140625" style="182" customWidth="1"/>
    <col min="3" max="3" width="18.7109375" style="171" customWidth="1"/>
    <col min="4" max="4" width="18.7109375" style="173" customWidth="1"/>
    <col min="5" max="5" width="18.7109375" style="174" customWidth="1"/>
    <col min="6" max="6" width="18.7109375" style="173" customWidth="1"/>
    <col min="7" max="8" width="18.7109375" style="171" customWidth="1"/>
    <col min="9" max="9" width="12.140625" style="171" customWidth="1"/>
    <col min="10" max="10" width="26.28515625" style="175" customWidth="1"/>
    <col min="11" max="11" width="8.28515625" style="175" customWidth="1"/>
    <col min="12" max="12" width="13.85546875" style="171" customWidth="1"/>
    <col min="13" max="19" width="8.7109375" style="171" customWidth="1"/>
    <col min="20" max="16384" width="6.7109375" style="171"/>
  </cols>
  <sheetData>
    <row r="1" spans="1:20" ht="30" customHeight="1" x14ac:dyDescent="0.25">
      <c r="A1" s="448" t="s">
        <v>243</v>
      </c>
      <c r="B1" s="448"/>
      <c r="C1" s="448"/>
      <c r="D1" s="448"/>
      <c r="E1" s="448"/>
      <c r="F1" s="448"/>
      <c r="G1" s="448"/>
      <c r="H1" s="448"/>
      <c r="I1" s="448"/>
      <c r="J1" s="448"/>
    </row>
    <row r="2" spans="1:20" ht="21.75" hidden="1" customHeight="1" x14ac:dyDescent="0.25">
      <c r="A2" s="281"/>
      <c r="B2" s="438" t="str">
        <f>"Thermal output of DLR Horizontal "&amp;D10&amp;" at following conditions ("&amp;C11&amp;"/"&amp;C12&amp;"/"&amp;C13&amp;")"</f>
        <v>Thermal output of DLR Horizontal  at following conditions (80/60/20)</v>
      </c>
      <c r="C2" s="438"/>
      <c r="D2" s="438"/>
      <c r="E2" s="438"/>
      <c r="F2" s="438"/>
      <c r="G2" s="438"/>
      <c r="H2" s="316"/>
      <c r="I2" s="281"/>
      <c r="J2" s="317"/>
      <c r="S2" s="185" t="s">
        <v>61</v>
      </c>
    </row>
    <row r="3" spans="1:20" s="176" customFormat="1" ht="21.75" hidden="1" customHeight="1" x14ac:dyDescent="0.25">
      <c r="A3" s="251"/>
      <c r="B3" s="318"/>
      <c r="C3" s="252" t="s">
        <v>11</v>
      </c>
      <c r="D3" s="319" t="s">
        <v>215</v>
      </c>
      <c r="E3" s="317"/>
      <c r="F3" s="317"/>
      <c r="G3" s="251"/>
      <c r="H3" s="251"/>
      <c r="I3" s="251"/>
      <c r="J3" s="251"/>
    </row>
    <row r="4" spans="1:20" s="176" customFormat="1" ht="21.75" hidden="1" customHeight="1" x14ac:dyDescent="0.25">
      <c r="A4" s="251"/>
      <c r="B4" s="318"/>
      <c r="C4" s="255" t="s">
        <v>12</v>
      </c>
      <c r="D4" s="319" t="s">
        <v>216</v>
      </c>
      <c r="E4" s="317"/>
      <c r="F4" s="317"/>
      <c r="G4" s="251"/>
      <c r="H4" s="251"/>
      <c r="I4" s="251"/>
      <c r="J4" s="251"/>
    </row>
    <row r="5" spans="1:20" s="176" customFormat="1" ht="21.75" hidden="1" customHeight="1" x14ac:dyDescent="0.25">
      <c r="A5" s="251"/>
      <c r="B5" s="318"/>
      <c r="C5" s="255" t="s">
        <v>10</v>
      </c>
      <c r="D5" s="319" t="s">
        <v>217</v>
      </c>
      <c r="E5" s="317"/>
      <c r="F5" s="317"/>
      <c r="G5" s="251"/>
      <c r="H5" s="251"/>
      <c r="I5" s="251"/>
      <c r="J5" s="251"/>
    </row>
    <row r="6" spans="1:20" s="176" customFormat="1" ht="21.75" hidden="1" customHeight="1" x14ac:dyDescent="0.25">
      <c r="A6" s="251"/>
      <c r="B6" s="318"/>
      <c r="C6" s="255" t="s">
        <v>13</v>
      </c>
      <c r="D6" s="319" t="s">
        <v>218</v>
      </c>
      <c r="E6" s="317"/>
      <c r="F6" s="317"/>
      <c r="G6" s="251"/>
      <c r="H6" s="251"/>
      <c r="I6" s="251"/>
      <c r="J6" s="251"/>
    </row>
    <row r="7" spans="1:20" s="176" customFormat="1" ht="21.75" hidden="1" customHeight="1" x14ac:dyDescent="0.25">
      <c r="A7" s="251"/>
      <c r="B7" s="318"/>
      <c r="C7" s="255" t="s">
        <v>14</v>
      </c>
      <c r="D7" s="319" t="s">
        <v>219</v>
      </c>
      <c r="E7" s="317"/>
      <c r="F7" s="317"/>
      <c r="G7" s="251"/>
      <c r="H7" s="251"/>
      <c r="I7" s="251"/>
      <c r="J7" s="251"/>
    </row>
    <row r="8" spans="1:20" s="176" customFormat="1" ht="21.75" hidden="1" customHeight="1" x14ac:dyDescent="0.25">
      <c r="A8" s="251"/>
      <c r="B8" s="318"/>
      <c r="C8" s="256" t="s">
        <v>15</v>
      </c>
      <c r="D8" s="343" t="s">
        <v>220</v>
      </c>
      <c r="E8" s="344"/>
      <c r="F8" s="344"/>
      <c r="G8" s="251"/>
      <c r="H8" s="251"/>
      <c r="I8" s="251"/>
      <c r="J8" s="251"/>
    </row>
    <row r="9" spans="1:20" s="176" customFormat="1" ht="28.35" customHeight="1" x14ac:dyDescent="0.25">
      <c r="A9" s="441"/>
      <c r="B9" s="441"/>
      <c r="C9" s="441"/>
      <c r="D9" s="441"/>
      <c r="E9" s="441"/>
      <c r="F9" s="441"/>
      <c r="G9" s="441"/>
      <c r="H9" s="441"/>
      <c r="I9" s="441"/>
      <c r="J9" s="332"/>
      <c r="K9" s="214"/>
      <c r="L9" s="215"/>
      <c r="M9" s="177"/>
      <c r="N9" s="177"/>
    </row>
    <row r="10" spans="1:20" ht="21.75" customHeight="1" x14ac:dyDescent="0.25">
      <c r="A10" s="442" t="s">
        <v>248</v>
      </c>
      <c r="B10" s="450"/>
      <c r="C10" s="416" t="s">
        <v>13</v>
      </c>
      <c r="D10" s="295"/>
      <c r="E10" s="258"/>
      <c r="F10" s="258"/>
      <c r="G10" s="258"/>
      <c r="H10" s="258"/>
      <c r="I10" s="257"/>
      <c r="J10" s="267"/>
      <c r="K10" s="248"/>
      <c r="L10" s="199"/>
      <c r="M10" s="174"/>
      <c r="N10" s="174"/>
      <c r="O10" s="174"/>
      <c r="P10" s="174"/>
      <c r="Q10" s="174"/>
      <c r="R10" s="174"/>
      <c r="S10" s="174"/>
      <c r="T10" s="174"/>
    </row>
    <row r="11" spans="1:20" ht="21.75" customHeight="1" x14ac:dyDescent="0.25">
      <c r="A11" s="442" t="s">
        <v>244</v>
      </c>
      <c r="B11" s="450"/>
      <c r="C11" s="417">
        <v>80</v>
      </c>
      <c r="D11" s="260" t="s">
        <v>96</v>
      </c>
      <c r="E11" s="320" t="str">
        <f>IF(C12&gt;C11,"Temperature Error (Input Temperature lower than Output temperature not valid)",(IF(AND((C11=75),(C12=65),(C13=20)),"Test conditions ΔT50 according to EN 442 are 75/65/20; related thermal outputs on Catalogue",((IF(AND((C11=55),(C12=45),(C13=20)),"Test conditions ΔT30 according to EN 442 are 55/45/20; related thermal outputs on Catalogue",""))))))</f>
        <v/>
      </c>
      <c r="F11" s="259"/>
      <c r="G11" s="257"/>
      <c r="H11" s="257"/>
      <c r="I11" s="257"/>
      <c r="J11" s="257"/>
      <c r="K11" s="248"/>
      <c r="L11" s="199"/>
      <c r="M11" s="174"/>
      <c r="N11" s="174"/>
      <c r="O11" s="174"/>
      <c r="P11" s="174"/>
      <c r="Q11" s="174"/>
      <c r="R11" s="174"/>
      <c r="S11" s="174"/>
      <c r="T11" s="174"/>
    </row>
    <row r="12" spans="1:20" ht="21.75" customHeight="1" x14ac:dyDescent="0.25">
      <c r="A12" s="442" t="s">
        <v>245</v>
      </c>
      <c r="B12" s="450"/>
      <c r="C12" s="417">
        <v>60</v>
      </c>
      <c r="D12" s="260" t="s">
        <v>96</v>
      </c>
      <c r="E12" s="267"/>
      <c r="F12" s="259"/>
      <c r="G12" s="263" t="s">
        <v>94</v>
      </c>
      <c r="H12" s="265">
        <f>IF(C12&gt;C11,"Error",(C11+C12)/2-C13)</f>
        <v>50</v>
      </c>
      <c r="I12" s="257"/>
      <c r="J12" s="267"/>
      <c r="K12" s="248"/>
      <c r="L12" s="199"/>
      <c r="M12" s="174"/>
      <c r="N12" s="174"/>
      <c r="O12" s="174"/>
      <c r="P12" s="174"/>
      <c r="Q12" s="174"/>
      <c r="R12" s="174"/>
      <c r="S12" s="174"/>
      <c r="T12" s="174"/>
    </row>
    <row r="13" spans="1:20" ht="21.75" customHeight="1" x14ac:dyDescent="0.25">
      <c r="A13" s="442" t="s">
        <v>246</v>
      </c>
      <c r="B13" s="450"/>
      <c r="C13" s="418">
        <v>20</v>
      </c>
      <c r="D13" s="260" t="s">
        <v>96</v>
      </c>
      <c r="E13" s="267"/>
      <c r="F13" s="259"/>
      <c r="G13" s="263" t="s">
        <v>242</v>
      </c>
      <c r="H13" s="265" t="str">
        <f>IF(H12="Error","","Φ = Km x"&amp;H12&amp;"^n")</f>
        <v>Φ = Km x50^n</v>
      </c>
      <c r="I13" s="257"/>
      <c r="J13" s="257"/>
      <c r="K13" s="248"/>
      <c r="L13" s="199"/>
      <c r="M13" s="174"/>
      <c r="N13" s="174"/>
      <c r="O13" s="174"/>
      <c r="P13" s="174"/>
      <c r="Q13" s="174"/>
      <c r="R13" s="174"/>
      <c r="S13" s="174"/>
      <c r="T13" s="174"/>
    </row>
    <row r="14" spans="1:20" ht="21.75" customHeight="1" x14ac:dyDescent="0.25">
      <c r="A14" s="257"/>
      <c r="B14" s="261"/>
      <c r="C14" s="257"/>
      <c r="D14" s="257"/>
      <c r="E14" s="267"/>
      <c r="F14" s="259"/>
      <c r="G14" s="257"/>
      <c r="H14" s="257"/>
      <c r="I14" s="257"/>
      <c r="J14" s="257"/>
      <c r="K14" s="248"/>
      <c r="L14" s="199"/>
      <c r="M14" s="174"/>
      <c r="N14" s="174"/>
      <c r="O14" s="174"/>
      <c r="P14" s="174"/>
      <c r="Q14" s="174"/>
      <c r="R14" s="174"/>
      <c r="S14" s="174"/>
      <c r="T14" s="174"/>
    </row>
    <row r="15" spans="1:20" ht="21.75" customHeight="1" x14ac:dyDescent="0.25">
      <c r="A15" s="257"/>
      <c r="B15" s="321" t="s">
        <v>241</v>
      </c>
      <c r="C15" s="439">
        <v>300</v>
      </c>
      <c r="D15" s="439">
        <v>400</v>
      </c>
      <c r="E15" s="439">
        <v>500</v>
      </c>
      <c r="F15" s="439">
        <v>600</v>
      </c>
      <c r="G15" s="439">
        <v>700</v>
      </c>
      <c r="H15" s="439">
        <v>900</v>
      </c>
      <c r="I15" s="257"/>
      <c r="J15" s="257"/>
      <c r="K15" s="194"/>
      <c r="L15" s="206"/>
    </row>
    <row r="16" spans="1:20" ht="21.75" customHeight="1" thickBot="1" x14ac:dyDescent="0.3">
      <c r="A16" s="257"/>
      <c r="B16" s="322" t="s">
        <v>236</v>
      </c>
      <c r="C16" s="449"/>
      <c r="D16" s="449"/>
      <c r="E16" s="449"/>
      <c r="F16" s="449"/>
      <c r="G16" s="449"/>
      <c r="H16" s="449"/>
      <c r="I16" s="323" t="s">
        <v>158</v>
      </c>
      <c r="J16" s="257"/>
      <c r="K16" s="194"/>
      <c r="L16" s="206"/>
    </row>
    <row r="17" spans="1:12" ht="21.75" hidden="1" customHeight="1" thickTop="1" x14ac:dyDescent="0.25">
      <c r="A17" s="257"/>
      <c r="B17" s="345"/>
      <c r="C17" s="346" t="str">
        <f t="shared" ref="C17:H17" si="0">$C$10&amp;C15</f>
        <v>22HL300</v>
      </c>
      <c r="D17" s="346" t="str">
        <f t="shared" si="0"/>
        <v>22HL400</v>
      </c>
      <c r="E17" s="346" t="str">
        <f t="shared" si="0"/>
        <v>22HL500</v>
      </c>
      <c r="F17" s="346" t="str">
        <f t="shared" si="0"/>
        <v>22HL600</v>
      </c>
      <c r="G17" s="346" t="str">
        <f t="shared" si="0"/>
        <v>22HL700</v>
      </c>
      <c r="H17" s="346" t="str">
        <f t="shared" si="0"/>
        <v>22HL900</v>
      </c>
      <c r="I17" s="323"/>
      <c r="J17" s="257"/>
      <c r="K17" s="194"/>
      <c r="L17" s="206"/>
    </row>
    <row r="18" spans="1:12" s="178" customFormat="1" ht="21.75" customHeight="1" thickTop="1" x14ac:dyDescent="0.25">
      <c r="A18" s="257"/>
      <c r="B18" s="347">
        <v>300</v>
      </c>
      <c r="C18" s="273">
        <f t="shared" ref="C18:H19" si="1">C$25/$B$25*$B18</f>
        <v>287.00104867668904</v>
      </c>
      <c r="D18" s="274">
        <f t="shared" si="1"/>
        <v>358.22228701667461</v>
      </c>
      <c r="E18" s="274">
        <f t="shared" si="1"/>
        <v>426.89360721993108</v>
      </c>
      <c r="F18" s="274">
        <f t="shared" si="1"/>
        <v>494.01900345870177</v>
      </c>
      <c r="G18" s="274">
        <f t="shared" si="1"/>
        <v>560.27529361046254</v>
      </c>
      <c r="H18" s="275">
        <f t="shared" si="1"/>
        <v>691.72782492123144</v>
      </c>
      <c r="I18" s="326" t="str">
        <f>HLOOKUP(C17,'[1]--TUTTI--'!A1:CG8,4,FALSE)</f>
        <v>ENE/MRT.RES.13011</v>
      </c>
      <c r="J18" s="327" t="str">
        <f>"Type "&amp;MID(C10,1,2)&amp;" ►"</f>
        <v>Type 22 ►</v>
      </c>
      <c r="K18" s="194"/>
      <c r="L18" s="194"/>
    </row>
    <row r="19" spans="1:12" s="178" customFormat="1" ht="21.75" customHeight="1" x14ac:dyDescent="0.25">
      <c r="A19" s="257"/>
      <c r="B19" s="347">
        <v>400</v>
      </c>
      <c r="C19" s="278">
        <f t="shared" ref="C19:D24" si="2">C$25/$B$25*$B19</f>
        <v>382.66806490225201</v>
      </c>
      <c r="D19" s="279">
        <f t="shared" si="2"/>
        <v>477.62971602223286</v>
      </c>
      <c r="E19" s="274">
        <f t="shared" si="1"/>
        <v>569.19147629324152</v>
      </c>
      <c r="F19" s="279">
        <f t="shared" ref="F19:H24" si="3">F$25/$B$25*$B19</f>
        <v>658.69200461160244</v>
      </c>
      <c r="G19" s="279">
        <f t="shared" si="3"/>
        <v>747.03372481395002</v>
      </c>
      <c r="H19" s="280">
        <f t="shared" si="3"/>
        <v>922.30376656164185</v>
      </c>
      <c r="I19" s="262"/>
      <c r="J19" s="257"/>
      <c r="K19" s="194"/>
      <c r="L19" s="194"/>
    </row>
    <row r="20" spans="1:12" s="178" customFormat="1" ht="21.75" customHeight="1" x14ac:dyDescent="0.25">
      <c r="A20" s="257"/>
      <c r="B20" s="347">
        <v>500</v>
      </c>
      <c r="C20" s="278">
        <f t="shared" si="2"/>
        <v>478.33508112781504</v>
      </c>
      <c r="D20" s="279">
        <f t="shared" si="2"/>
        <v>597.03714502779098</v>
      </c>
      <c r="E20" s="279">
        <f>E$25/$B$25*$B20</f>
        <v>711.48934536655179</v>
      </c>
      <c r="F20" s="279">
        <f t="shared" si="3"/>
        <v>823.36500576450305</v>
      </c>
      <c r="G20" s="279">
        <f t="shared" si="3"/>
        <v>933.79215601743749</v>
      </c>
      <c r="H20" s="280">
        <f t="shared" si="3"/>
        <v>1152.8797082020524</v>
      </c>
      <c r="I20" s="257"/>
      <c r="J20" s="257"/>
      <c r="K20" s="194"/>
      <c r="L20" s="194"/>
    </row>
    <row r="21" spans="1:12" s="178" customFormat="1" ht="21.75" customHeight="1" x14ac:dyDescent="0.25">
      <c r="A21" s="257"/>
      <c r="B21" s="347">
        <v>600</v>
      </c>
      <c r="C21" s="278">
        <f t="shared" si="2"/>
        <v>574.00209735337808</v>
      </c>
      <c r="D21" s="279">
        <f t="shared" si="2"/>
        <v>716.44457403334923</v>
      </c>
      <c r="E21" s="279">
        <f>E$25/$B$25*$B21</f>
        <v>853.78721443986217</v>
      </c>
      <c r="F21" s="279">
        <f t="shared" si="3"/>
        <v>988.03800691740355</v>
      </c>
      <c r="G21" s="279">
        <f t="shared" si="3"/>
        <v>1120.5505872209251</v>
      </c>
      <c r="H21" s="280">
        <f t="shared" si="3"/>
        <v>1383.4556498424629</v>
      </c>
      <c r="I21" s="257"/>
      <c r="J21" s="257"/>
      <c r="K21" s="194"/>
      <c r="L21" s="194"/>
    </row>
    <row r="22" spans="1:12" s="178" customFormat="1" ht="21.75" customHeight="1" x14ac:dyDescent="0.25">
      <c r="A22" s="257"/>
      <c r="B22" s="347">
        <v>700</v>
      </c>
      <c r="C22" s="278">
        <f t="shared" si="2"/>
        <v>669.66911357894105</v>
      </c>
      <c r="D22" s="279">
        <f t="shared" si="2"/>
        <v>835.85200303890747</v>
      </c>
      <c r="E22" s="279">
        <f>E$25/$B$25*$B22</f>
        <v>996.08508351317255</v>
      </c>
      <c r="F22" s="279">
        <f t="shared" si="3"/>
        <v>1152.7110080703042</v>
      </c>
      <c r="G22" s="279">
        <f t="shared" si="3"/>
        <v>1307.3090184244124</v>
      </c>
      <c r="H22" s="280">
        <f t="shared" si="3"/>
        <v>1614.0315914828732</v>
      </c>
      <c r="I22" s="259" t="s">
        <v>159</v>
      </c>
      <c r="J22" s="257"/>
      <c r="K22" s="201"/>
      <c r="L22" s="217"/>
    </row>
    <row r="23" spans="1:12" s="178" customFormat="1" ht="21.75" customHeight="1" x14ac:dyDescent="0.25">
      <c r="A23" s="257"/>
      <c r="B23" s="347">
        <v>800</v>
      </c>
      <c r="C23" s="278">
        <f t="shared" si="2"/>
        <v>765.33612980450403</v>
      </c>
      <c r="D23" s="279">
        <f t="shared" si="2"/>
        <v>955.25943204446571</v>
      </c>
      <c r="E23" s="279">
        <f>E$25/$B$25*$B23</f>
        <v>1138.382952586483</v>
      </c>
      <c r="F23" s="279">
        <f t="shared" si="3"/>
        <v>1317.3840092232049</v>
      </c>
      <c r="G23" s="279">
        <f t="shared" si="3"/>
        <v>1494.0674496279</v>
      </c>
      <c r="H23" s="280">
        <f t="shared" si="3"/>
        <v>1844.6075331232837</v>
      </c>
      <c r="I23" s="306"/>
      <c r="J23" s="257"/>
      <c r="K23" s="201"/>
      <c r="L23" s="194"/>
    </row>
    <row r="24" spans="1:12" s="178" customFormat="1" ht="21.75" customHeight="1" x14ac:dyDescent="0.25">
      <c r="A24" s="257"/>
      <c r="B24" s="347">
        <v>900</v>
      </c>
      <c r="C24" s="278">
        <f t="shared" si="2"/>
        <v>861.003146030067</v>
      </c>
      <c r="D24" s="279">
        <f t="shared" si="2"/>
        <v>1074.666861050024</v>
      </c>
      <c r="E24" s="279">
        <f>E$25/$B$25*$B24</f>
        <v>1280.6808216597933</v>
      </c>
      <c r="F24" s="279">
        <f t="shared" si="3"/>
        <v>1482.0570103761054</v>
      </c>
      <c r="G24" s="279">
        <f t="shared" si="3"/>
        <v>1680.8258808313874</v>
      </c>
      <c r="H24" s="280">
        <f t="shared" si="3"/>
        <v>2075.183474763694</v>
      </c>
      <c r="I24" s="259" t="s">
        <v>160</v>
      </c>
      <c r="J24" s="257"/>
      <c r="K24" s="201"/>
      <c r="L24" s="194"/>
    </row>
    <row r="25" spans="1:12" s="178" customFormat="1" ht="21.75" customHeight="1" x14ac:dyDescent="0.25">
      <c r="A25" s="257"/>
      <c r="B25" s="347">
        <v>1000</v>
      </c>
      <c r="C25" s="278">
        <f t="shared" ref="C25:H25" si="4">C35*$H$12^C36</f>
        <v>956.67016225563009</v>
      </c>
      <c r="D25" s="279">
        <f t="shared" si="4"/>
        <v>1194.074290055582</v>
      </c>
      <c r="E25" s="279">
        <f t="shared" si="4"/>
        <v>1422.9786907331036</v>
      </c>
      <c r="F25" s="279">
        <f t="shared" si="4"/>
        <v>1646.7300115290061</v>
      </c>
      <c r="G25" s="279">
        <f t="shared" si="4"/>
        <v>1867.584312034875</v>
      </c>
      <c r="H25" s="280">
        <f t="shared" si="4"/>
        <v>2305.7594164041047</v>
      </c>
      <c r="I25" s="306"/>
      <c r="J25" s="257"/>
      <c r="K25" s="201"/>
      <c r="L25" s="194"/>
    </row>
    <row r="26" spans="1:12" s="178" customFormat="1" ht="21.75" customHeight="1" x14ac:dyDescent="0.25">
      <c r="A26" s="257"/>
      <c r="B26" s="347">
        <v>1100</v>
      </c>
      <c r="C26" s="278">
        <f t="shared" ref="C26:H34" si="5">C$25/$B$25*$B26</f>
        <v>1052.3371784811932</v>
      </c>
      <c r="D26" s="279">
        <f t="shared" si="5"/>
        <v>1313.4817190611402</v>
      </c>
      <c r="E26" s="279">
        <f t="shared" si="5"/>
        <v>1565.2765598064141</v>
      </c>
      <c r="F26" s="279">
        <f t="shared" si="5"/>
        <v>1811.4030126819066</v>
      </c>
      <c r="G26" s="279">
        <f t="shared" si="5"/>
        <v>2054.3427432383623</v>
      </c>
      <c r="H26" s="280">
        <f t="shared" si="5"/>
        <v>2536.335358044515</v>
      </c>
      <c r="I26" s="259" t="s">
        <v>161</v>
      </c>
      <c r="J26" s="257"/>
      <c r="K26" s="201"/>
      <c r="L26" s="194"/>
    </row>
    <row r="27" spans="1:12" s="178" customFormat="1" ht="21.75" customHeight="1" x14ac:dyDescent="0.25">
      <c r="A27" s="257"/>
      <c r="B27" s="347">
        <v>1200</v>
      </c>
      <c r="C27" s="278">
        <f t="shared" si="5"/>
        <v>1148.0041947067562</v>
      </c>
      <c r="D27" s="279">
        <f t="shared" si="5"/>
        <v>1432.8891480666985</v>
      </c>
      <c r="E27" s="279">
        <f t="shared" si="5"/>
        <v>1707.5744288797243</v>
      </c>
      <c r="F27" s="279">
        <f t="shared" si="5"/>
        <v>1976.0760138348071</v>
      </c>
      <c r="G27" s="279">
        <f t="shared" si="5"/>
        <v>2241.1011744418502</v>
      </c>
      <c r="H27" s="280">
        <f t="shared" si="5"/>
        <v>2766.9112996849258</v>
      </c>
      <c r="I27" s="306"/>
      <c r="J27" s="257"/>
      <c r="K27" s="201"/>
      <c r="L27" s="194"/>
    </row>
    <row r="28" spans="1:12" s="178" customFormat="1" ht="21.75" customHeight="1" x14ac:dyDescent="0.25">
      <c r="A28" s="257"/>
      <c r="B28" s="347">
        <v>1400</v>
      </c>
      <c r="C28" s="278">
        <f t="shared" si="5"/>
        <v>1339.3382271578821</v>
      </c>
      <c r="D28" s="279">
        <f t="shared" si="5"/>
        <v>1671.7040060778149</v>
      </c>
      <c r="E28" s="279">
        <f t="shared" si="5"/>
        <v>1992.1701670263451</v>
      </c>
      <c r="F28" s="279">
        <f t="shared" si="5"/>
        <v>2305.4220161406083</v>
      </c>
      <c r="G28" s="279">
        <f t="shared" si="5"/>
        <v>2614.6180368488249</v>
      </c>
      <c r="H28" s="280">
        <f t="shared" si="5"/>
        <v>3228.0631829657464</v>
      </c>
      <c r="I28" s="259" t="s">
        <v>162</v>
      </c>
      <c r="J28" s="257"/>
      <c r="K28" s="201"/>
      <c r="L28" s="194"/>
    </row>
    <row r="29" spans="1:12" s="178" customFormat="1" ht="21.75" customHeight="1" x14ac:dyDescent="0.25">
      <c r="A29" s="257"/>
      <c r="B29" s="347">
        <v>1600</v>
      </c>
      <c r="C29" s="278">
        <f t="shared" si="5"/>
        <v>1530.6722596090081</v>
      </c>
      <c r="D29" s="279">
        <f t="shared" si="5"/>
        <v>1910.5188640889314</v>
      </c>
      <c r="E29" s="279">
        <f t="shared" si="5"/>
        <v>2276.7659051729661</v>
      </c>
      <c r="F29" s="279">
        <f t="shared" si="5"/>
        <v>2634.7680184464098</v>
      </c>
      <c r="G29" s="279">
        <f t="shared" si="5"/>
        <v>2988.1348992558001</v>
      </c>
      <c r="H29" s="280">
        <f t="shared" si="5"/>
        <v>3689.2150662465674</v>
      </c>
      <c r="I29" s="306"/>
      <c r="J29" s="257"/>
      <c r="K29" s="201"/>
      <c r="L29" s="194"/>
    </row>
    <row r="30" spans="1:12" s="178" customFormat="1" ht="21.75" customHeight="1" x14ac:dyDescent="0.25">
      <c r="A30" s="257"/>
      <c r="B30" s="347">
        <v>1800</v>
      </c>
      <c r="C30" s="278">
        <f t="shared" si="5"/>
        <v>1722.006292060134</v>
      </c>
      <c r="D30" s="279">
        <f t="shared" si="5"/>
        <v>2149.3337221000479</v>
      </c>
      <c r="E30" s="279">
        <f t="shared" si="5"/>
        <v>2561.3616433195866</v>
      </c>
      <c r="F30" s="279">
        <f t="shared" si="5"/>
        <v>2964.1140207522108</v>
      </c>
      <c r="G30" s="279">
        <f t="shared" si="5"/>
        <v>3361.6517616627748</v>
      </c>
      <c r="H30" s="280">
        <f t="shared" si="5"/>
        <v>4150.366949527388</v>
      </c>
      <c r="I30" s="259" t="s">
        <v>163</v>
      </c>
      <c r="J30" s="257"/>
      <c r="K30" s="194"/>
      <c r="L30" s="194"/>
    </row>
    <row r="31" spans="1:12" s="178" customFormat="1" ht="21.75" customHeight="1" x14ac:dyDescent="0.25">
      <c r="A31" s="257"/>
      <c r="B31" s="347">
        <v>2000</v>
      </c>
      <c r="C31" s="278">
        <f t="shared" si="5"/>
        <v>1913.3403245112602</v>
      </c>
      <c r="D31" s="279">
        <f t="shared" si="5"/>
        <v>2388.1485801111639</v>
      </c>
      <c r="E31" s="279">
        <f t="shared" si="5"/>
        <v>2845.9573814662072</v>
      </c>
      <c r="F31" s="279">
        <f t="shared" si="5"/>
        <v>3293.4600230580122</v>
      </c>
      <c r="G31" s="279">
        <f t="shared" si="5"/>
        <v>3735.16862406975</v>
      </c>
      <c r="H31" s="280">
        <f t="shared" si="5"/>
        <v>4611.5188328082095</v>
      </c>
      <c r="I31" s="257"/>
      <c r="J31" s="257"/>
      <c r="K31" s="194"/>
      <c r="L31" s="194"/>
    </row>
    <row r="32" spans="1:12" s="178" customFormat="1" ht="21.75" customHeight="1" x14ac:dyDescent="0.25">
      <c r="A32" s="257"/>
      <c r="B32" s="347">
        <v>2300</v>
      </c>
      <c r="C32" s="278">
        <f t="shared" si="5"/>
        <v>2200.3413731879491</v>
      </c>
      <c r="D32" s="279">
        <f t="shared" si="5"/>
        <v>2746.3708671278387</v>
      </c>
      <c r="E32" s="279">
        <f t="shared" si="5"/>
        <v>3272.8509886861384</v>
      </c>
      <c r="F32" s="279">
        <f t="shared" si="5"/>
        <v>3787.4790265167139</v>
      </c>
      <c r="G32" s="279">
        <f t="shared" si="5"/>
        <v>4295.4439176802125</v>
      </c>
      <c r="H32" s="280">
        <f t="shared" si="5"/>
        <v>5303.2466577294408</v>
      </c>
      <c r="I32" s="259" t="s">
        <v>164</v>
      </c>
      <c r="J32" s="257"/>
      <c r="K32" s="194"/>
      <c r="L32" s="194"/>
    </row>
    <row r="33" spans="1:12" s="178" customFormat="1" ht="21.75" customHeight="1" x14ac:dyDescent="0.25">
      <c r="A33" s="257"/>
      <c r="B33" s="347">
        <v>2600</v>
      </c>
      <c r="C33" s="278">
        <f t="shared" si="5"/>
        <v>2487.3424218646383</v>
      </c>
      <c r="D33" s="279">
        <f t="shared" si="5"/>
        <v>3104.5931541445134</v>
      </c>
      <c r="E33" s="279">
        <f t="shared" si="5"/>
        <v>3699.7445959060697</v>
      </c>
      <c r="F33" s="279">
        <f t="shared" si="5"/>
        <v>4281.4980299754152</v>
      </c>
      <c r="G33" s="279">
        <f t="shared" si="5"/>
        <v>4855.719211290675</v>
      </c>
      <c r="H33" s="280">
        <f t="shared" si="5"/>
        <v>5994.9744826506721</v>
      </c>
      <c r="I33" s="257"/>
      <c r="J33" s="257"/>
      <c r="K33" s="194"/>
      <c r="L33" s="194"/>
    </row>
    <row r="34" spans="1:12" s="178" customFormat="1" ht="21.75" customHeight="1" x14ac:dyDescent="0.25">
      <c r="A34" s="257"/>
      <c r="B34" s="347">
        <v>3000</v>
      </c>
      <c r="C34" s="282">
        <f t="shared" si="5"/>
        <v>2870.0104867668902</v>
      </c>
      <c r="D34" s="283">
        <f t="shared" si="5"/>
        <v>3582.2228701667464</v>
      </c>
      <c r="E34" s="283">
        <f t="shared" si="5"/>
        <v>4268.9360721993107</v>
      </c>
      <c r="F34" s="283">
        <f t="shared" si="5"/>
        <v>4940.1900345870181</v>
      </c>
      <c r="G34" s="283">
        <f t="shared" si="5"/>
        <v>5602.7529361046245</v>
      </c>
      <c r="H34" s="284">
        <f t="shared" si="5"/>
        <v>6917.2782492123142</v>
      </c>
      <c r="I34" s="259" t="s">
        <v>165</v>
      </c>
      <c r="J34" s="257"/>
      <c r="K34" s="194"/>
      <c r="L34" s="194"/>
    </row>
    <row r="35" spans="1:12" ht="15" hidden="1" customHeight="1" x14ac:dyDescent="0.25">
      <c r="A35" s="257"/>
      <c r="B35" s="328" t="s">
        <v>101</v>
      </c>
      <c r="C35" s="329">
        <f>HLOOKUP(C17,'[1]--TUTTI--'!$A$1:$CG$8,7,FALSE)</f>
        <v>6.1036700000000002</v>
      </c>
      <c r="D35" s="330">
        <f>HLOOKUP(D17,'[1]--TUTTI--'!$A$1:$CG$8,7,FALSE)</f>
        <v>7.5633999999999997</v>
      </c>
      <c r="E35" s="330">
        <f>HLOOKUP(E17,'[1]--TUTTI--'!$A$1:$CG$8,7,FALSE)*(1+D38)</f>
        <v>8.9479600000000001</v>
      </c>
      <c r="F35" s="330">
        <f>HLOOKUP(F17,'[1]--TUTTI--'!$A$1:$CG$8,7,FALSE)*(1+D38)</f>
        <v>10.280279999999999</v>
      </c>
      <c r="G35" s="330">
        <f>HLOOKUP(G17,'[1]--TUTTI--'!$A$1:$CG$8,7,FALSE)</f>
        <v>11.168839999999999</v>
      </c>
      <c r="H35" s="331">
        <f>HLOOKUP(H17,'[1]--TUTTI--'!$A$1:$CG$8,7,FALSE)</f>
        <v>12.654629999999999</v>
      </c>
      <c r="I35" s="332"/>
      <c r="J35" s="257"/>
      <c r="K35" s="194"/>
      <c r="L35" s="206"/>
    </row>
    <row r="36" spans="1:12" ht="15" hidden="1" customHeight="1" x14ac:dyDescent="0.25">
      <c r="A36" s="257"/>
      <c r="B36" s="333" t="s">
        <v>89</v>
      </c>
      <c r="C36" s="334">
        <f>HLOOKUP(C17,'[1]--TUTTI--'!$A$1:$CG$8,8,FALSE)</f>
        <v>1.29206</v>
      </c>
      <c r="D36" s="335">
        <f>HLOOKUP(D17,'[1]--TUTTI--'!$A$1:$CG$8,8,FALSE)</f>
        <v>1.2939099999999999</v>
      </c>
      <c r="E36" s="335">
        <f>HLOOKUP(E17,'[1]--TUTTI--'!$A$1:$CG$8,8,FALSE)</f>
        <v>1.2957700000000001</v>
      </c>
      <c r="F36" s="335">
        <f>HLOOKUP(F17,'[1]--TUTTI--'!$A$1:$CG$8,8,FALSE)</f>
        <v>1.29762</v>
      </c>
      <c r="G36" s="335">
        <f>HLOOKUP(G17,'[1]--TUTTI--'!$A$1:$CG$8,8,FALSE)</f>
        <v>1.3086</v>
      </c>
      <c r="H36" s="336">
        <f>HLOOKUP(H17,'[1]--TUTTI--'!$A$1:$CG$8,8,FALSE)</f>
        <v>1.3305499999999999</v>
      </c>
      <c r="I36" s="332"/>
      <c r="J36" s="257"/>
      <c r="K36" s="194"/>
      <c r="L36" s="206"/>
    </row>
    <row r="37" spans="1:12" ht="15" x14ac:dyDescent="0.25">
      <c r="A37" s="257"/>
      <c r="B37" s="332"/>
      <c r="C37" s="257"/>
      <c r="D37" s="257"/>
      <c r="E37" s="257"/>
      <c r="F37" s="257"/>
      <c r="G37" s="257"/>
      <c r="H37" s="257"/>
      <c r="I37" s="257"/>
      <c r="J37" s="257"/>
      <c r="K37" s="194"/>
      <c r="L37" s="206"/>
    </row>
    <row r="38" spans="1:12" ht="15" x14ac:dyDescent="0.25">
      <c r="A38" s="337"/>
      <c r="B38" s="261"/>
      <c r="C38" s="257"/>
      <c r="D38" s="348"/>
      <c r="E38" s="267"/>
      <c r="F38" s="259"/>
      <c r="G38" s="257"/>
      <c r="H38" s="257"/>
      <c r="I38" s="257"/>
      <c r="J38" s="267"/>
      <c r="K38" s="248"/>
      <c r="L38" s="206"/>
    </row>
    <row r="39" spans="1:12" ht="19.5" customHeight="1" x14ac:dyDescent="0.25">
      <c r="A39" s="337"/>
      <c r="B39" s="338"/>
      <c r="C39" s="337"/>
      <c r="D39" s="339"/>
      <c r="E39" s="340"/>
      <c r="F39" s="339"/>
      <c r="G39" s="337"/>
      <c r="H39" s="337"/>
      <c r="I39" s="337"/>
      <c r="J39" s="341"/>
      <c r="K39" s="218"/>
      <c r="L39" s="206"/>
    </row>
    <row r="40" spans="1:12" x14ac:dyDescent="0.25">
      <c r="A40" s="337"/>
      <c r="B40" s="338"/>
      <c r="C40" s="337"/>
      <c r="D40" s="339"/>
      <c r="E40" s="340"/>
      <c r="F40" s="339"/>
      <c r="G40" s="337"/>
      <c r="H40" s="337"/>
      <c r="I40" s="337"/>
      <c r="J40" s="341"/>
      <c r="K40" s="218"/>
      <c r="L40" s="206"/>
    </row>
    <row r="41" spans="1:12" x14ac:dyDescent="0.25">
      <c r="A41" s="337"/>
      <c r="B41" s="338"/>
      <c r="C41" s="337"/>
      <c r="D41" s="339"/>
      <c r="E41" s="340"/>
      <c r="F41" s="339"/>
      <c r="G41" s="337"/>
      <c r="H41" s="337"/>
      <c r="I41" s="337"/>
      <c r="J41" s="341"/>
      <c r="K41" s="218"/>
      <c r="L41" s="206"/>
    </row>
    <row r="42" spans="1:12" x14ac:dyDescent="0.25">
      <c r="A42" s="281"/>
      <c r="B42" s="293"/>
      <c r="C42" s="281"/>
      <c r="D42" s="291"/>
      <c r="E42" s="290"/>
      <c r="F42" s="291"/>
      <c r="G42" s="281"/>
      <c r="H42" s="281"/>
      <c r="I42" s="281"/>
      <c r="J42" s="317"/>
    </row>
    <row r="43" spans="1:12" x14ac:dyDescent="0.25">
      <c r="A43" s="281"/>
      <c r="B43" s="293"/>
      <c r="C43" s="281"/>
      <c r="D43" s="291"/>
      <c r="E43" s="290"/>
      <c r="F43" s="291"/>
      <c r="G43" s="281"/>
      <c r="H43" s="281"/>
      <c r="I43" s="281"/>
      <c r="J43" s="317"/>
    </row>
    <row r="44" spans="1:12" x14ac:dyDescent="0.25">
      <c r="A44" s="281"/>
      <c r="B44" s="293"/>
      <c r="C44" s="281"/>
      <c r="D44" s="291"/>
      <c r="E44" s="290"/>
      <c r="F44" s="291"/>
      <c r="G44" s="281"/>
      <c r="H44" s="281"/>
      <c r="I44" s="281"/>
      <c r="J44" s="317"/>
    </row>
  </sheetData>
  <protectedRanges>
    <protectedRange algorithmName="SHA-512" hashValue="w41tYemGwPpdJLtlGJpNlcJAEMunNNvltjlYkZz+FXpyhLlo6wVzXMcvr+tD1nEtpKgj6Vld3sAfQwwyOzeaHA==" saltValue="SghLekEVH8+OUGdEPonkaw==" spinCount="100000" sqref="A1:B9 A10:A13 A14:B47 C1:J47" name="Range1"/>
  </protectedRanges>
  <mergeCells count="13">
    <mergeCell ref="A1:J1"/>
    <mergeCell ref="B2:G2"/>
    <mergeCell ref="C15:C16"/>
    <mergeCell ref="D15:D16"/>
    <mergeCell ref="E15:E16"/>
    <mergeCell ref="F15:F16"/>
    <mergeCell ref="G15:G16"/>
    <mergeCell ref="H15:H16"/>
    <mergeCell ref="A9:I9"/>
    <mergeCell ref="A10:B10"/>
    <mergeCell ref="A11:B11"/>
    <mergeCell ref="A12:B12"/>
    <mergeCell ref="A13:B13"/>
  </mergeCells>
  <conditionalFormatting sqref="C18:H34">
    <cfRule type="cellIs" dxfId="40" priority="8" operator="between">
      <formula>0.1</formula>
      <formula>-0.1</formula>
    </cfRule>
  </conditionalFormatting>
  <conditionalFormatting sqref="I34 I32 I30 I28 I26 I22 I24">
    <cfRule type="cellIs" dxfId="39" priority="7" operator="notEqual">
      <formula>$J$18</formula>
    </cfRule>
  </conditionalFormatting>
  <conditionalFormatting sqref="H12">
    <cfRule type="cellIs" dxfId="38" priority="6" operator="equal">
      <formula>"Error"</formula>
    </cfRule>
  </conditionalFormatting>
  <conditionalFormatting sqref="E11">
    <cfRule type="cellIs" dxfId="37" priority="1" operator="equal">
      <formula>"Test conditions ΔT30 according to EN 442 are 55/45/20; related thermal outputs on Catalogue"</formula>
    </cfRule>
    <cfRule type="cellIs" dxfId="36" priority="5" operator="equal">
      <formula>"Test conditions ΔT50 according to EN 442 are 75/65/20; related thermal outputs on Catalogue"</formula>
    </cfRule>
  </conditionalFormatting>
  <conditionalFormatting sqref="C11">
    <cfRule type="expression" dxfId="35" priority="4">
      <formula>AND($E$6=75,$E$7=65,#REF!=20)</formula>
    </cfRule>
  </conditionalFormatting>
  <conditionalFormatting sqref="C12">
    <cfRule type="expression" dxfId="34" priority="3">
      <formula>AND($E$6=75,$E$7=65,#REF!=20)</formula>
    </cfRule>
  </conditionalFormatting>
  <conditionalFormatting sqref="C13">
    <cfRule type="expression" dxfId="33" priority="2">
      <formula>AND($E$6=75,$E$7=65,#REF!=20)</formula>
    </cfRule>
  </conditionalFormatting>
  <dataValidations count="4">
    <dataValidation type="whole" allowBlank="1" showInputMessage="1" showErrorMessage="1" sqref="C13" xr:uid="{00000000-0002-0000-0600-000000000000}">
      <formula1>5</formula1>
      <formula2>25</formula2>
    </dataValidation>
    <dataValidation type="whole" allowBlank="1" showInputMessage="1" showErrorMessage="1" sqref="C12" xr:uid="{00000000-0002-0000-0600-000001000000}">
      <formula1>10</formula1>
      <formula2>100</formula2>
    </dataValidation>
    <dataValidation type="whole" allowBlank="1" showInputMessage="1" showErrorMessage="1" sqref="C11" xr:uid="{00000000-0002-0000-0600-000002000000}">
      <formula1>20</formula1>
      <formula2>110</formula2>
    </dataValidation>
    <dataValidation type="list" allowBlank="1" showInputMessage="1" showErrorMessage="1" sqref="C10" xr:uid="{00000000-0002-0000-0600-000003000000}">
      <formula1>$C$3:$C$8</formula1>
    </dataValidation>
  </dataValidations>
  <pageMargins left="0.39370078740157483" right="0.70866141732283472" top="0.47244094488188981" bottom="0.55118110236220474" header="0.31496062992125984" footer="0.31496062992125984"/>
  <pageSetup paperSize="9" scale="72" orientation="landscape" r:id="rId1"/>
  <headerFooter>
    <oddFooter>&amp;C&amp;G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7F32"/>
    <pageSetUpPr fitToPage="1"/>
  </sheetPr>
  <dimension ref="A1:T57"/>
  <sheetViews>
    <sheetView view="pageLayout" zoomScale="70" zoomScaleNormal="100" zoomScalePageLayoutView="70" workbookViewId="0">
      <selection activeCell="K32" sqref="K32"/>
    </sheetView>
  </sheetViews>
  <sheetFormatPr defaultRowHeight="21" x14ac:dyDescent="0.25"/>
  <cols>
    <col min="1" max="1" width="5.28515625" style="171" customWidth="1"/>
    <col min="2" max="2" width="30.140625" style="171" customWidth="1"/>
    <col min="3" max="3" width="18.7109375" style="174" customWidth="1"/>
    <col min="4" max="4" width="13.42578125" style="171" hidden="1" customWidth="1"/>
    <col min="5" max="5" width="18.7109375" style="171" customWidth="1"/>
    <col min="6" max="6" width="13.42578125" style="171" hidden="1" customWidth="1"/>
    <col min="7" max="7" width="18.7109375" style="171" customWidth="1"/>
    <col min="8" max="8" width="13.42578125" style="173" hidden="1" customWidth="1"/>
    <col min="9" max="9" width="18.7109375" style="183" customWidth="1"/>
    <col min="10" max="10" width="13.42578125" style="171" hidden="1" customWidth="1"/>
    <col min="11" max="11" width="18.7109375" style="171" customWidth="1"/>
    <col min="12" max="12" width="16.28515625" style="174" hidden="1" customWidth="1"/>
    <col min="13" max="13" width="18.7109375" style="171" customWidth="1"/>
    <col min="14" max="14" width="12.140625" style="171" customWidth="1"/>
    <col min="15" max="15" width="26.42578125" style="173" customWidth="1"/>
    <col min="16" max="16" width="13" style="171" customWidth="1"/>
    <col min="17" max="17" width="3.85546875" style="171" customWidth="1"/>
    <col min="18" max="19" width="6.7109375" style="171" customWidth="1"/>
    <col min="20" max="16384" width="9.140625" style="171"/>
  </cols>
  <sheetData>
    <row r="1" spans="1:20" ht="30" customHeight="1" x14ac:dyDescent="0.25">
      <c r="A1" s="448" t="s">
        <v>240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</row>
    <row r="2" spans="1:20" s="184" customFormat="1" ht="21.75" hidden="1" customHeight="1" x14ac:dyDescent="0.25">
      <c r="A2" s="250"/>
      <c r="B2" s="447" t="str">
        <f>"Thermal output of DLR "&amp;D9&amp;" at ("&amp;C10&amp;"/"&amp;C11&amp;"/"&amp;C12&amp;")"</f>
        <v>Thermal output of DLR  at (85/75/20)</v>
      </c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294"/>
      <c r="N2" s="294"/>
      <c r="O2" s="254"/>
      <c r="R2" s="219"/>
      <c r="S2" s="219"/>
      <c r="T2" s="219"/>
    </row>
    <row r="3" spans="1:20" s="184" customFormat="1" ht="21.75" hidden="1" customHeight="1" x14ac:dyDescent="0.25">
      <c r="A3" s="250"/>
      <c r="B3" s="251"/>
      <c r="C3" s="252" t="s">
        <v>68</v>
      </c>
      <c r="D3" s="251" t="s">
        <v>228</v>
      </c>
      <c r="E3" s="251"/>
      <c r="F3" s="253"/>
      <c r="G3" s="253"/>
      <c r="H3" s="253"/>
      <c r="I3" s="253"/>
      <c r="J3" s="253"/>
      <c r="K3" s="253"/>
      <c r="L3" s="253"/>
      <c r="M3" s="253"/>
      <c r="N3" s="253"/>
      <c r="O3" s="254"/>
      <c r="R3" s="219"/>
      <c r="S3" s="219"/>
      <c r="T3" s="219"/>
    </row>
    <row r="4" spans="1:20" s="184" customFormat="1" ht="21.75" hidden="1" customHeight="1" x14ac:dyDescent="0.25">
      <c r="A4" s="250"/>
      <c r="B4" s="250"/>
      <c r="C4" s="255" t="s">
        <v>69</v>
      </c>
      <c r="D4" s="251" t="s">
        <v>229</v>
      </c>
      <c r="E4" s="250"/>
      <c r="F4" s="253"/>
      <c r="G4" s="253"/>
      <c r="H4" s="253"/>
      <c r="I4" s="253"/>
      <c r="J4" s="253"/>
      <c r="K4" s="253"/>
      <c r="L4" s="253"/>
      <c r="M4" s="253"/>
      <c r="N4" s="253"/>
      <c r="O4" s="254"/>
      <c r="R4" s="219"/>
      <c r="S4" s="219"/>
      <c r="T4" s="219"/>
    </row>
    <row r="5" spans="1:20" s="184" customFormat="1" ht="21.75" hidden="1" customHeight="1" x14ac:dyDescent="0.25">
      <c r="A5" s="250"/>
      <c r="B5" s="251"/>
      <c r="C5" s="255" t="s">
        <v>70</v>
      </c>
      <c r="D5" s="251" t="s">
        <v>230</v>
      </c>
      <c r="E5" s="251"/>
      <c r="F5" s="253"/>
      <c r="G5" s="253"/>
      <c r="H5" s="253"/>
      <c r="I5" s="253"/>
      <c r="J5" s="253"/>
      <c r="K5" s="253"/>
      <c r="L5" s="253"/>
      <c r="M5" s="253"/>
      <c r="N5" s="253"/>
      <c r="O5" s="254"/>
      <c r="R5" s="219"/>
      <c r="S5" s="219"/>
      <c r="T5" s="219"/>
    </row>
    <row r="6" spans="1:20" s="184" customFormat="1" ht="21.75" hidden="1" customHeight="1" x14ac:dyDescent="0.25">
      <c r="A6" s="250"/>
      <c r="B6" s="251"/>
      <c r="C6" s="256" t="s">
        <v>71</v>
      </c>
      <c r="D6" s="251" t="s">
        <v>231</v>
      </c>
      <c r="E6" s="251"/>
      <c r="F6" s="253"/>
      <c r="G6" s="253"/>
      <c r="H6" s="253"/>
      <c r="I6" s="253"/>
      <c r="J6" s="253"/>
      <c r="K6" s="253"/>
      <c r="L6" s="253"/>
      <c r="M6" s="253"/>
      <c r="N6" s="253"/>
      <c r="O6" s="254"/>
      <c r="R6" s="219"/>
      <c r="S6" s="219"/>
      <c r="T6" s="219"/>
    </row>
    <row r="7" spans="1:20" s="184" customFormat="1" ht="21.75" hidden="1" customHeight="1" x14ac:dyDescent="0.25">
      <c r="A7" s="250"/>
      <c r="B7" s="250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4"/>
      <c r="R7" s="219"/>
      <c r="S7" s="219"/>
      <c r="T7" s="219"/>
    </row>
    <row r="8" spans="1:20" s="184" customFormat="1" ht="28.35" customHeight="1" x14ac:dyDescent="0.25">
      <c r="A8" s="441"/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194"/>
      <c r="Q8" s="194"/>
      <c r="R8" s="220"/>
      <c r="S8" s="220"/>
      <c r="T8" s="220"/>
    </row>
    <row r="9" spans="1:20" s="184" customFormat="1" ht="21.75" customHeight="1" x14ac:dyDescent="0.25">
      <c r="A9" s="442" t="s">
        <v>247</v>
      </c>
      <c r="B9" s="450"/>
      <c r="C9" s="416" t="s">
        <v>71</v>
      </c>
      <c r="D9" s="295"/>
      <c r="E9" s="258"/>
      <c r="F9" s="258"/>
      <c r="G9" s="258"/>
      <c r="H9" s="258"/>
      <c r="I9" s="258"/>
      <c r="J9" s="258"/>
      <c r="K9" s="258"/>
      <c r="L9" s="258"/>
      <c r="M9" s="258"/>
      <c r="N9" s="259"/>
      <c r="O9" s="257"/>
      <c r="P9" s="247"/>
      <c r="Q9" s="194"/>
      <c r="R9" s="220"/>
      <c r="S9" s="220"/>
      <c r="T9" s="220"/>
    </row>
    <row r="10" spans="1:20" s="176" customFormat="1" ht="21.75" customHeight="1" x14ac:dyDescent="0.25">
      <c r="A10" s="442" t="s">
        <v>244</v>
      </c>
      <c r="B10" s="450"/>
      <c r="C10" s="417">
        <v>85</v>
      </c>
      <c r="D10" s="257"/>
      <c r="E10" s="257" t="s">
        <v>96</v>
      </c>
      <c r="F10" s="257"/>
      <c r="G10" s="257"/>
      <c r="H10" s="261"/>
      <c r="I10" s="262"/>
      <c r="J10" s="262"/>
      <c r="K10" s="257"/>
      <c r="L10" s="257"/>
      <c r="M10" s="257"/>
      <c r="N10" s="259"/>
      <c r="O10" s="257"/>
      <c r="P10" s="194"/>
      <c r="Q10" s="194"/>
      <c r="R10" s="198"/>
      <c r="S10" s="198"/>
      <c r="T10" s="198"/>
    </row>
    <row r="11" spans="1:20" s="176" customFormat="1" ht="21.75" customHeight="1" x14ac:dyDescent="0.25">
      <c r="A11" s="442" t="s">
        <v>245</v>
      </c>
      <c r="B11" s="450"/>
      <c r="C11" s="417">
        <v>75</v>
      </c>
      <c r="D11" s="257"/>
      <c r="E11" s="257" t="s">
        <v>96</v>
      </c>
      <c r="F11" s="257"/>
      <c r="G11" s="257"/>
      <c r="H11" s="261"/>
      <c r="I11" s="262"/>
      <c r="J11" s="262"/>
      <c r="K11" s="263" t="s">
        <v>94</v>
      </c>
      <c r="L11" s="264"/>
      <c r="M11" s="265">
        <f>IF(C11&gt;C10,"ΔT",(C10+C11)/2-C12)</f>
        <v>60</v>
      </c>
      <c r="N11" s="259"/>
      <c r="O11" s="257"/>
      <c r="P11" s="194"/>
      <c r="Q11" s="194"/>
      <c r="R11" s="198"/>
      <c r="S11" s="198"/>
      <c r="T11" s="198"/>
    </row>
    <row r="12" spans="1:20" s="176" customFormat="1" ht="21.75" customHeight="1" x14ac:dyDescent="0.25">
      <c r="A12" s="442" t="s">
        <v>246</v>
      </c>
      <c r="B12" s="450"/>
      <c r="C12" s="418">
        <v>20</v>
      </c>
      <c r="D12" s="257"/>
      <c r="E12" s="257" t="s">
        <v>96</v>
      </c>
      <c r="F12" s="257"/>
      <c r="G12" s="257"/>
      <c r="H12" s="257"/>
      <c r="I12" s="262"/>
      <c r="J12" s="262"/>
      <c r="K12" s="263" t="s">
        <v>242</v>
      </c>
      <c r="L12" s="264"/>
      <c r="M12" s="265" t="str">
        <f>"Φ = Km x"&amp;M11&amp;"^n"</f>
        <v>Φ = Km x60^n</v>
      </c>
      <c r="N12" s="259"/>
      <c r="O12" s="257"/>
      <c r="P12" s="194"/>
      <c r="Q12" s="194"/>
      <c r="R12" s="198"/>
      <c r="S12" s="198"/>
      <c r="T12" s="198"/>
    </row>
    <row r="13" spans="1:20" s="176" customFormat="1" ht="21.75" hidden="1" customHeight="1" x14ac:dyDescent="0.25">
      <c r="A13" s="257"/>
      <c r="B13" s="296"/>
      <c r="C13" s="266" t="str">
        <f>IF(C11&gt;C10,"Temperature Error (Input Temperature lower than Output temperature not valid)",(IF(AND((C10=75),(C11=65),(C12=20)),"Test conditions ΔT50 according to EN 442 are 75/65/20; related thermal outputs on Catalogue",((IF(AND((C10=55),(C11=45),(C12=20)),"Test conditions ΔT30 according to EN 442 are 55/45/20; related thermal outputs on Catalogue",""))))))</f>
        <v/>
      </c>
      <c r="D13" s="257"/>
      <c r="E13" s="257"/>
      <c r="F13" s="262"/>
      <c r="G13" s="262"/>
      <c r="H13" s="261"/>
      <c r="I13" s="262"/>
      <c r="J13" s="262"/>
      <c r="K13" s="257"/>
      <c r="L13" s="257"/>
      <c r="M13" s="257"/>
      <c r="N13" s="259"/>
      <c r="O13" s="257"/>
      <c r="P13" s="194"/>
      <c r="Q13" s="194"/>
      <c r="R13" s="198"/>
      <c r="S13" s="198"/>
      <c r="T13" s="198"/>
    </row>
    <row r="14" spans="1:20" s="174" customFormat="1" ht="21.75" customHeight="1" x14ac:dyDescent="0.25">
      <c r="A14" s="267"/>
      <c r="B14" s="296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57"/>
      <c r="O14" s="257"/>
      <c r="P14" s="248"/>
      <c r="Q14" s="248"/>
      <c r="R14" s="199"/>
      <c r="S14" s="199"/>
      <c r="T14" s="199"/>
    </row>
    <row r="15" spans="1:20" s="174" customFormat="1" ht="21.75" customHeight="1" x14ac:dyDescent="0.25">
      <c r="A15" s="267"/>
      <c r="B15" s="268" t="s">
        <v>241</v>
      </c>
      <c r="C15" s="445">
        <v>1400</v>
      </c>
      <c r="D15" s="445">
        <v>1500</v>
      </c>
      <c r="E15" s="445">
        <v>1600</v>
      </c>
      <c r="F15" s="445">
        <v>1700</v>
      </c>
      <c r="G15" s="445">
        <v>1800</v>
      </c>
      <c r="H15" s="445">
        <v>1900</v>
      </c>
      <c r="I15" s="445">
        <v>2000</v>
      </c>
      <c r="J15" s="445">
        <v>2100</v>
      </c>
      <c r="K15" s="445">
        <v>2200</v>
      </c>
      <c r="L15" s="445">
        <v>2300</v>
      </c>
      <c r="M15" s="445">
        <v>2400</v>
      </c>
      <c r="N15" s="259"/>
      <c r="O15" s="257"/>
      <c r="P15" s="248"/>
      <c r="Q15" s="248"/>
      <c r="R15" s="199"/>
      <c r="S15" s="199"/>
      <c r="T15" s="199"/>
    </row>
    <row r="16" spans="1:20" s="187" customFormat="1" ht="21.75" customHeight="1" thickBot="1" x14ac:dyDescent="0.3">
      <c r="A16" s="267"/>
      <c r="B16" s="269" t="s">
        <v>236</v>
      </c>
      <c r="C16" s="451"/>
      <c r="D16" s="451"/>
      <c r="E16" s="451"/>
      <c r="F16" s="451"/>
      <c r="G16" s="451"/>
      <c r="H16" s="451"/>
      <c r="I16" s="451"/>
      <c r="J16" s="451"/>
      <c r="K16" s="451"/>
      <c r="L16" s="451"/>
      <c r="M16" s="451"/>
      <c r="N16" s="259" t="s">
        <v>159</v>
      </c>
      <c r="O16" s="267"/>
      <c r="P16" s="248"/>
      <c r="Q16" s="248"/>
      <c r="R16" s="207"/>
      <c r="S16" s="207"/>
      <c r="T16" s="207"/>
    </row>
    <row r="17" spans="1:20" s="226" customFormat="1" ht="21.75" hidden="1" customHeight="1" x14ac:dyDescent="0.25">
      <c r="A17" s="267"/>
      <c r="B17" s="297" t="s">
        <v>60</v>
      </c>
      <c r="C17" s="270" t="str">
        <f t="shared" ref="C17:M17" si="0">$C$9&amp;C15</f>
        <v>22VL1400</v>
      </c>
      <c r="D17" s="270" t="str">
        <f t="shared" si="0"/>
        <v>22VL1500</v>
      </c>
      <c r="E17" s="270" t="str">
        <f t="shared" si="0"/>
        <v>22VL1600</v>
      </c>
      <c r="F17" s="270" t="str">
        <f t="shared" si="0"/>
        <v>22VL1700</v>
      </c>
      <c r="G17" s="270" t="str">
        <f t="shared" si="0"/>
        <v>22VL1800</v>
      </c>
      <c r="H17" s="270" t="str">
        <f t="shared" si="0"/>
        <v>22VL1900</v>
      </c>
      <c r="I17" s="270" t="str">
        <f t="shared" si="0"/>
        <v>22VL2000</v>
      </c>
      <c r="J17" s="270" t="str">
        <f t="shared" si="0"/>
        <v>22VL2100</v>
      </c>
      <c r="K17" s="270" t="str">
        <f t="shared" si="0"/>
        <v>22VL2200</v>
      </c>
      <c r="L17" s="270" t="str">
        <f t="shared" si="0"/>
        <v>22VL2300</v>
      </c>
      <c r="M17" s="270" t="str">
        <f t="shared" si="0"/>
        <v>22VL2400</v>
      </c>
      <c r="N17" s="271"/>
      <c r="O17" s="259"/>
      <c r="P17" s="248"/>
      <c r="Q17" s="248"/>
      <c r="R17" s="213"/>
      <c r="S17" s="213"/>
      <c r="T17" s="213"/>
    </row>
    <row r="18" spans="1:20" ht="21.75" hidden="1" customHeight="1" x14ac:dyDescent="0.25">
      <c r="A18" s="257"/>
      <c r="B18" s="298" t="s">
        <v>98</v>
      </c>
      <c r="C18" s="272">
        <f t="shared" ref="C18:M18" si="1">C25*$M$11^C26</f>
        <v>135.53767959959148</v>
      </c>
      <c r="D18" s="272">
        <f t="shared" si="1"/>
        <v>142.72872622378662</v>
      </c>
      <c r="E18" s="272">
        <f t="shared" si="1"/>
        <v>149.75095646491184</v>
      </c>
      <c r="F18" s="272">
        <f t="shared" si="1"/>
        <v>156.62166673887563</v>
      </c>
      <c r="G18" s="272">
        <f t="shared" si="1"/>
        <v>163.32735323068951</v>
      </c>
      <c r="H18" s="272">
        <f t="shared" si="1"/>
        <v>169.91183606430616</v>
      </c>
      <c r="I18" s="272">
        <f t="shared" si="1"/>
        <v>176.35973561341964</v>
      </c>
      <c r="J18" s="272">
        <f t="shared" si="1"/>
        <v>182.65666274783646</v>
      </c>
      <c r="K18" s="272">
        <f t="shared" si="1"/>
        <v>188.83904913534877</v>
      </c>
      <c r="L18" s="272">
        <f t="shared" si="1"/>
        <v>195.17288210437511</v>
      </c>
      <c r="M18" s="272">
        <f t="shared" si="1"/>
        <v>201.38832663816453</v>
      </c>
      <c r="N18" s="257"/>
      <c r="O18" s="259"/>
      <c r="P18" s="194"/>
      <c r="Q18" s="194"/>
      <c r="R18" s="206"/>
      <c r="S18" s="206"/>
      <c r="T18" s="206"/>
    </row>
    <row r="19" spans="1:20" s="174" customFormat="1" ht="21.75" customHeight="1" thickTop="1" x14ac:dyDescent="0.25">
      <c r="A19" s="267"/>
      <c r="B19" s="299">
        <v>300</v>
      </c>
      <c r="C19" s="273">
        <f t="shared" ref="C19:M24" si="2">C$18*3/100*$B19</f>
        <v>1219.8391163963233</v>
      </c>
      <c r="D19" s="274">
        <f t="shared" si="2"/>
        <v>1284.5585360140794</v>
      </c>
      <c r="E19" s="274">
        <f t="shared" si="2"/>
        <v>1347.7586081842064</v>
      </c>
      <c r="F19" s="274">
        <f t="shared" si="2"/>
        <v>1409.5950006498806</v>
      </c>
      <c r="G19" s="274">
        <f t="shared" si="2"/>
        <v>1469.9461790762057</v>
      </c>
      <c r="H19" s="274">
        <f t="shared" si="2"/>
        <v>1529.2065245787553</v>
      </c>
      <c r="I19" s="274">
        <f t="shared" si="2"/>
        <v>1587.237620520777</v>
      </c>
      <c r="J19" s="274">
        <f t="shared" si="2"/>
        <v>1643.9099647305281</v>
      </c>
      <c r="K19" s="274">
        <f t="shared" si="2"/>
        <v>1699.5514422181388</v>
      </c>
      <c r="L19" s="274">
        <f t="shared" si="2"/>
        <v>1756.5559389393761</v>
      </c>
      <c r="M19" s="275">
        <f t="shared" si="2"/>
        <v>1812.4949397434809</v>
      </c>
      <c r="N19" s="267"/>
      <c r="O19" s="276" t="str">
        <f>"Type "&amp;MID(C9,1,2)&amp;" ►"</f>
        <v>Type 22 ►</v>
      </c>
      <c r="P19" s="248"/>
      <c r="Q19" s="248"/>
      <c r="R19" s="199"/>
      <c r="S19" s="199"/>
      <c r="T19" s="199"/>
    </row>
    <row r="20" spans="1:20" s="222" customFormat="1" ht="21.75" customHeight="1" x14ac:dyDescent="0.25">
      <c r="A20" s="277"/>
      <c r="B20" s="299">
        <v>400</v>
      </c>
      <c r="C20" s="278">
        <f t="shared" si="2"/>
        <v>1626.4521551950977</v>
      </c>
      <c r="D20" s="279">
        <f t="shared" si="2"/>
        <v>1712.7447146854392</v>
      </c>
      <c r="E20" s="279">
        <f t="shared" si="2"/>
        <v>1797.0114775789418</v>
      </c>
      <c r="F20" s="279">
        <f t="shared" si="2"/>
        <v>1879.4600008665075</v>
      </c>
      <c r="G20" s="279">
        <f t="shared" si="2"/>
        <v>1959.9282387682742</v>
      </c>
      <c r="H20" s="279">
        <f t="shared" si="2"/>
        <v>2038.9420327716739</v>
      </c>
      <c r="I20" s="279">
        <f t="shared" si="2"/>
        <v>2116.3168273610358</v>
      </c>
      <c r="J20" s="279">
        <f t="shared" si="2"/>
        <v>2191.8799529740377</v>
      </c>
      <c r="K20" s="279">
        <f t="shared" si="2"/>
        <v>2266.0685896241853</v>
      </c>
      <c r="L20" s="279">
        <f t="shared" si="2"/>
        <v>2342.0745852525015</v>
      </c>
      <c r="M20" s="280">
        <f t="shared" si="2"/>
        <v>2416.6599196579746</v>
      </c>
      <c r="N20" s="259" t="s">
        <v>161</v>
      </c>
      <c r="O20" s="257"/>
      <c r="P20" s="212"/>
      <c r="Q20" s="212"/>
      <c r="R20" s="221"/>
      <c r="S20" s="221"/>
      <c r="T20" s="221"/>
    </row>
    <row r="21" spans="1:20" ht="21.75" customHeight="1" x14ac:dyDescent="0.25">
      <c r="A21" s="257"/>
      <c r="B21" s="299">
        <v>500</v>
      </c>
      <c r="C21" s="278">
        <f t="shared" si="2"/>
        <v>2033.0651939938723</v>
      </c>
      <c r="D21" s="279">
        <f t="shared" si="2"/>
        <v>2140.9308933567991</v>
      </c>
      <c r="E21" s="279">
        <f t="shared" si="2"/>
        <v>2246.2643469736772</v>
      </c>
      <c r="F21" s="279">
        <f t="shared" si="2"/>
        <v>2349.3250010831343</v>
      </c>
      <c r="G21" s="279">
        <f t="shared" si="2"/>
        <v>2449.9102984603428</v>
      </c>
      <c r="H21" s="279">
        <f t="shared" si="2"/>
        <v>2548.6775409645925</v>
      </c>
      <c r="I21" s="279">
        <f t="shared" si="2"/>
        <v>2645.3960342012952</v>
      </c>
      <c r="J21" s="279">
        <f t="shared" si="2"/>
        <v>2739.849941217547</v>
      </c>
      <c r="K21" s="279">
        <f t="shared" si="2"/>
        <v>2832.5857370302315</v>
      </c>
      <c r="L21" s="279">
        <f t="shared" si="2"/>
        <v>2927.5932315656269</v>
      </c>
      <c r="M21" s="280">
        <f t="shared" si="2"/>
        <v>3020.8248995724684</v>
      </c>
      <c r="N21" s="259" t="s">
        <v>160</v>
      </c>
      <c r="O21" s="257"/>
      <c r="P21" s="194"/>
      <c r="Q21" s="194"/>
      <c r="R21" s="206"/>
      <c r="S21" s="206"/>
      <c r="T21" s="206"/>
    </row>
    <row r="22" spans="1:20" ht="21.75" customHeight="1" x14ac:dyDescent="0.25">
      <c r="A22" s="257"/>
      <c r="B22" s="299">
        <v>600</v>
      </c>
      <c r="C22" s="278">
        <f t="shared" si="2"/>
        <v>2439.6782327926467</v>
      </c>
      <c r="D22" s="279">
        <f t="shared" si="2"/>
        <v>2569.1170720281589</v>
      </c>
      <c r="E22" s="279">
        <f t="shared" si="2"/>
        <v>2695.5172163684128</v>
      </c>
      <c r="F22" s="279">
        <f t="shared" si="2"/>
        <v>2819.1900012997612</v>
      </c>
      <c r="G22" s="279">
        <f t="shared" si="2"/>
        <v>2939.8923581524114</v>
      </c>
      <c r="H22" s="279">
        <f t="shared" si="2"/>
        <v>3058.4130491575106</v>
      </c>
      <c r="I22" s="279">
        <f t="shared" si="2"/>
        <v>3174.475241041554</v>
      </c>
      <c r="J22" s="279">
        <f t="shared" si="2"/>
        <v>3287.8199294610563</v>
      </c>
      <c r="K22" s="279">
        <f t="shared" si="2"/>
        <v>3399.1028844362777</v>
      </c>
      <c r="L22" s="279">
        <f t="shared" si="2"/>
        <v>3513.1118778787522</v>
      </c>
      <c r="M22" s="280">
        <f t="shared" si="2"/>
        <v>3624.9898794869619</v>
      </c>
      <c r="N22" s="259" t="s">
        <v>162</v>
      </c>
      <c r="O22" s="257"/>
      <c r="P22" s="194"/>
      <c r="Q22" s="194"/>
      <c r="R22" s="206"/>
      <c r="S22" s="206"/>
      <c r="T22" s="206"/>
    </row>
    <row r="23" spans="1:20" ht="21.75" customHeight="1" x14ac:dyDescent="0.25">
      <c r="A23" s="257"/>
      <c r="B23" s="299">
        <v>700</v>
      </c>
      <c r="C23" s="278">
        <f t="shared" si="2"/>
        <v>2846.2912715914213</v>
      </c>
      <c r="D23" s="279">
        <f t="shared" si="2"/>
        <v>2997.3032506995187</v>
      </c>
      <c r="E23" s="279">
        <f t="shared" si="2"/>
        <v>3144.7700857631485</v>
      </c>
      <c r="F23" s="279">
        <f t="shared" si="2"/>
        <v>3289.0550015163881</v>
      </c>
      <c r="G23" s="279">
        <f t="shared" si="2"/>
        <v>3429.8744178444799</v>
      </c>
      <c r="H23" s="279">
        <f t="shared" si="2"/>
        <v>3568.1485573504292</v>
      </c>
      <c r="I23" s="279">
        <f t="shared" si="2"/>
        <v>3703.5544478818128</v>
      </c>
      <c r="J23" s="279">
        <f t="shared" si="2"/>
        <v>3835.7899177045656</v>
      </c>
      <c r="K23" s="279">
        <f t="shared" si="2"/>
        <v>3965.6200318423239</v>
      </c>
      <c r="L23" s="279">
        <f t="shared" si="2"/>
        <v>4098.6305241918781</v>
      </c>
      <c r="M23" s="280">
        <f t="shared" si="2"/>
        <v>4229.1548594014557</v>
      </c>
      <c r="N23" s="281"/>
      <c r="O23" s="257"/>
      <c r="P23" s="194"/>
      <c r="Q23" s="194"/>
      <c r="R23" s="206"/>
      <c r="S23" s="206"/>
      <c r="T23" s="206"/>
    </row>
    <row r="24" spans="1:20" ht="21.75" customHeight="1" x14ac:dyDescent="0.25">
      <c r="A24" s="257"/>
      <c r="B24" s="299">
        <v>900</v>
      </c>
      <c r="C24" s="282">
        <f t="shared" si="2"/>
        <v>3659.51734918897</v>
      </c>
      <c r="D24" s="283">
        <f t="shared" si="2"/>
        <v>3853.6756080422388</v>
      </c>
      <c r="E24" s="283">
        <f t="shared" si="2"/>
        <v>4043.2758245526193</v>
      </c>
      <c r="F24" s="283">
        <f t="shared" si="2"/>
        <v>4228.7850019496418</v>
      </c>
      <c r="G24" s="283">
        <f t="shared" si="2"/>
        <v>4409.8385372286166</v>
      </c>
      <c r="H24" s="283">
        <f t="shared" si="2"/>
        <v>4587.6195737362659</v>
      </c>
      <c r="I24" s="283">
        <f t="shared" si="2"/>
        <v>4761.7128615623305</v>
      </c>
      <c r="J24" s="283">
        <f t="shared" si="2"/>
        <v>4931.7298941915842</v>
      </c>
      <c r="K24" s="283">
        <f t="shared" si="2"/>
        <v>5098.6543266544168</v>
      </c>
      <c r="L24" s="283">
        <f t="shared" si="2"/>
        <v>5269.6678168181288</v>
      </c>
      <c r="M24" s="284">
        <f t="shared" si="2"/>
        <v>5437.4848192304426</v>
      </c>
      <c r="N24" s="259" t="s">
        <v>163</v>
      </c>
      <c r="O24" s="257"/>
      <c r="P24" s="194"/>
      <c r="Q24" s="194"/>
      <c r="R24" s="206"/>
      <c r="S24" s="206"/>
      <c r="T24" s="206"/>
    </row>
    <row r="25" spans="1:20" ht="21.75" hidden="1" customHeight="1" x14ac:dyDescent="0.25">
      <c r="A25" s="257"/>
      <c r="B25" s="300" t="s">
        <v>90</v>
      </c>
      <c r="C25" s="301">
        <f>HLOOKUP(C17,[1]TUTTI_VERT!$B$1:$CK$8,8,FALSE)*(1+C29)</f>
        <v>0.52925</v>
      </c>
      <c r="D25" s="285">
        <f>HLOOKUP(D17,[1]TUTTI_VERT!$B$1:$CK$8,8,FALSE)</f>
        <v>0.55659999999999998</v>
      </c>
      <c r="E25" s="285">
        <f>HLOOKUP(E17,[1]TUTTI_VERT!$B$1:$CK$8,8,FALSE)*(1+C29)</f>
        <v>0.58321999999999996</v>
      </c>
      <c r="F25" s="285">
        <f>HLOOKUP(F17,[1]TUTTI_VERT!$B$1:$CK$8,8,FALSE)</f>
        <v>0.60918000000000005</v>
      </c>
      <c r="G25" s="285">
        <f>HLOOKUP(G17,[1]TUTTI_VERT!$B$1:$CK$8,8,FALSE)*(1+C29)</f>
        <v>0.63443000000000005</v>
      </c>
      <c r="H25" s="285">
        <f>HLOOKUP(H17,[1]TUTTI_VERT!$B$1:$CK$8,8,FALSE)</f>
        <v>0.65766000000000002</v>
      </c>
      <c r="I25" s="285">
        <f>HLOOKUP(I17,[1]TUTTI_VERT!$B$1:$CK$8,8,FALSE)*(1+C29)</f>
        <v>0.68018999999999996</v>
      </c>
      <c r="J25" s="285">
        <f>HLOOKUP(J17,[1]TUTTI_VERT!$B$1:$CK$8,8,FALSE)</f>
        <v>0.70199999999999996</v>
      </c>
      <c r="K25" s="285">
        <f>HLOOKUP(K17,[1]TUTTI_VERT!$B$1:$CK$8,8,FALSE)*(1+C29)</f>
        <v>0.72318000000000005</v>
      </c>
      <c r="L25" s="285">
        <f>HLOOKUP(L17,[1]TUTTI_VERT!$B$1:$CK$8,8,FALSE)</f>
        <v>0.72196000000000005</v>
      </c>
      <c r="M25" s="286">
        <f>HLOOKUP(M17,[1]TUTTI_VERT!$B$1:$CK$8,8,FALSE)*(1+C29)</f>
        <v>0.71955999999999998</v>
      </c>
      <c r="N25" s="259"/>
      <c r="O25" s="257"/>
      <c r="P25" s="194"/>
      <c r="Q25" s="194"/>
      <c r="R25" s="206"/>
      <c r="S25" s="206"/>
      <c r="T25" s="206"/>
    </row>
    <row r="26" spans="1:20" ht="21.75" hidden="1" customHeight="1" x14ac:dyDescent="0.25">
      <c r="A26" s="257"/>
      <c r="B26" s="302" t="s">
        <v>89</v>
      </c>
      <c r="C26" s="303">
        <f>HLOOKUP(C17,[1]TUTTI_VERT!$B$1:$CK$8,7,FALSE)</f>
        <v>1.3544400000000001</v>
      </c>
      <c r="D26" s="287">
        <f>HLOOKUP(D17,[1]TUTTI_VERT!$B$1:$CK$8,7,FALSE)</f>
        <v>1.35476</v>
      </c>
      <c r="E26" s="287">
        <f>HLOOKUP(E17,[1]TUTTI_VERT!$B$1:$CK$8,7,FALSE)</f>
        <v>1.3550800000000001</v>
      </c>
      <c r="F26" s="287">
        <f>HLOOKUP(F17,[1]TUTTI_VERT!$B$1:$CK$8,7,FALSE)</f>
        <v>1.3553999999999999</v>
      </c>
      <c r="G26" s="287">
        <f>HLOOKUP(G17,[1]TUTTI_VERT!$B$1:$CK$8,7,FALSE)</f>
        <v>1.35572</v>
      </c>
      <c r="H26" s="287">
        <f>HLOOKUP(H17,[1]TUTTI_VERT!$B$1:$CK$8,7,FALSE)</f>
        <v>1.35659</v>
      </c>
      <c r="I26" s="287">
        <f>HLOOKUP(I17,[1]TUTTI_VERT!$B$1:$CK$8,7,FALSE)</f>
        <v>1.3574600000000001</v>
      </c>
      <c r="J26" s="287">
        <f>HLOOKUP(J17,[1]TUTTI_VERT!$B$1:$CK$8,7,FALSE)</f>
        <v>1.35832</v>
      </c>
      <c r="K26" s="287">
        <f>HLOOKUP(K17,[1]TUTTI_VERT!$B$1:$CK$8,7,FALSE)</f>
        <v>1.3591899999999999</v>
      </c>
      <c r="L26" s="287">
        <f>HLOOKUP(L17,[1]TUTTI_VERT!$B$1:$CK$8,7,FALSE)</f>
        <v>1.3676600000000001</v>
      </c>
      <c r="M26" s="288">
        <f>HLOOKUP(M17,[1]TUTTI_VERT!$B$1:$CK$8,7,FALSE)</f>
        <v>1.3761300000000001</v>
      </c>
      <c r="N26" s="259"/>
      <c r="O26" s="257"/>
      <c r="P26" s="194"/>
      <c r="Q26" s="194"/>
      <c r="R26" s="206"/>
      <c r="S26" s="206"/>
      <c r="T26" s="206"/>
    </row>
    <row r="27" spans="1:20" s="224" customFormat="1" ht="21.75" hidden="1" customHeight="1" x14ac:dyDescent="0.25">
      <c r="A27" s="262"/>
      <c r="B27" s="304" t="s">
        <v>158</v>
      </c>
      <c r="C27" s="304" t="str">
        <f>HLOOKUP(C17,[1]TUTTI_VERT!$B$1:$CK$8,4,FALSE)</f>
        <v>ENE/MRT.RES.15020</v>
      </c>
      <c r="D27" s="304" t="str">
        <f>HLOOKUP(D17,[1]TUTTI_VERT!$B$1:$CK$8,4,FALSE)</f>
        <v>ENE/MRT.RES.15020</v>
      </c>
      <c r="E27" s="304" t="str">
        <f>HLOOKUP(E17,[1]TUTTI_VERT!$B$1:$CK$8,4,FALSE)</f>
        <v>ENE/MRT.RES.15020</v>
      </c>
      <c r="F27" s="304" t="str">
        <f>HLOOKUP(F17,[1]TUTTI_VERT!$B$1:$CK$8,4,FALSE)</f>
        <v>ENE/MRT.RES.15020</v>
      </c>
      <c r="G27" s="304" t="str">
        <f>HLOOKUP(G17,[1]TUTTI_VERT!$B$1:$CK$8,4,FALSE)</f>
        <v>ENE/MRT.RES.15020</v>
      </c>
      <c r="H27" s="304" t="str">
        <f>HLOOKUP(H17,[1]TUTTI_VERT!$B$1:$CK$8,4,FALSE)</f>
        <v>ENE/MRT.RES.15020</v>
      </c>
      <c r="I27" s="304" t="str">
        <f>HLOOKUP(I17,[1]TUTTI_VERT!$B$1:$CK$8,4,FALSE)</f>
        <v>ENE/MRT.RES.15020</v>
      </c>
      <c r="J27" s="304" t="str">
        <f>HLOOKUP(J17,[1]TUTTI_VERT!$B$1:$CK$8,4,FALSE)</f>
        <v>ENE/MRT.RES.15020</v>
      </c>
      <c r="K27" s="304" t="str">
        <f>HLOOKUP(K17,[1]TUTTI_VERT!$B$1:$CK$8,4,FALSE)</f>
        <v>ENE/MRT.RES.15020</v>
      </c>
      <c r="L27" s="304" t="str">
        <f>HLOOKUP(L17,[1]TUTTI_VERT!$B$1:$CK$8,4,FALSE)</f>
        <v>ENE/MRT.RES.15020</v>
      </c>
      <c r="M27" s="304" t="str">
        <f>HLOOKUP(M17,[1]TUTTI_VERT!$B$1:$CK$8,4,FALSE)</f>
        <v>ENE/MRT.RES.15020</v>
      </c>
      <c r="N27" s="289"/>
      <c r="O27" s="262"/>
      <c r="P27" s="179"/>
      <c r="Q27" s="179"/>
      <c r="R27" s="223"/>
      <c r="S27" s="223"/>
      <c r="T27" s="223"/>
    </row>
    <row r="28" spans="1:20" ht="21.75" customHeight="1" x14ac:dyDescent="0.25">
      <c r="A28" s="257"/>
      <c r="B28" s="257"/>
      <c r="C28" s="267"/>
      <c r="D28" s="257"/>
      <c r="E28" s="257"/>
      <c r="F28" s="257"/>
      <c r="G28" s="257"/>
      <c r="H28" s="259"/>
      <c r="I28" s="257"/>
      <c r="J28" s="257"/>
      <c r="K28" s="257"/>
      <c r="L28" s="444"/>
      <c r="M28" s="444"/>
      <c r="N28" s="289"/>
      <c r="O28" s="259"/>
      <c r="P28" s="194"/>
      <c r="Q28" s="194"/>
      <c r="R28" s="206"/>
      <c r="S28" s="206"/>
      <c r="T28" s="206"/>
    </row>
    <row r="29" spans="1:20" ht="21.75" customHeight="1" x14ac:dyDescent="0.25">
      <c r="A29" s="257"/>
      <c r="B29" s="257"/>
      <c r="C29" s="305"/>
      <c r="D29" s="257"/>
      <c r="E29" s="257"/>
      <c r="F29" s="257"/>
      <c r="G29" s="257"/>
      <c r="H29" s="259"/>
      <c r="I29" s="257"/>
      <c r="J29" s="257"/>
      <c r="K29" s="257"/>
      <c r="L29" s="441"/>
      <c r="M29" s="441"/>
      <c r="N29" s="289"/>
      <c r="O29" s="259"/>
      <c r="P29" s="194"/>
      <c r="Q29" s="194"/>
      <c r="R29" s="206"/>
      <c r="S29" s="206"/>
      <c r="T29" s="206"/>
    </row>
    <row r="30" spans="1:20" ht="21.75" customHeight="1" x14ac:dyDescent="0.25">
      <c r="A30" s="306"/>
      <c r="B30" s="306"/>
      <c r="C30" s="307"/>
      <c r="D30" s="306"/>
      <c r="E30" s="306"/>
      <c r="F30" s="306"/>
      <c r="G30" s="306"/>
      <c r="H30" s="308"/>
      <c r="I30" s="306"/>
      <c r="J30" s="306"/>
      <c r="K30" s="306"/>
      <c r="L30" s="444"/>
      <c r="M30" s="444"/>
      <c r="N30" s="289"/>
      <c r="O30" s="308"/>
    </row>
    <row r="31" spans="1:20" ht="21.75" customHeight="1" x14ac:dyDescent="0.25">
      <c r="A31" s="306"/>
      <c r="B31" s="306"/>
      <c r="C31" s="307"/>
      <c r="D31" s="306"/>
      <c r="E31" s="306"/>
      <c r="F31" s="306"/>
      <c r="G31" s="306"/>
      <c r="H31" s="308"/>
      <c r="I31" s="306"/>
      <c r="J31" s="306"/>
      <c r="K31" s="306"/>
      <c r="L31" s="306"/>
      <c r="M31" s="306"/>
      <c r="N31" s="306"/>
      <c r="O31" s="308"/>
    </row>
    <row r="32" spans="1:20" ht="21.75" customHeight="1" x14ac:dyDescent="0.25">
      <c r="A32" s="306"/>
      <c r="B32" s="306"/>
      <c r="C32" s="307"/>
      <c r="D32" s="306"/>
      <c r="E32" s="306"/>
      <c r="F32" s="306"/>
      <c r="G32" s="306"/>
      <c r="H32" s="308"/>
      <c r="I32" s="306"/>
      <c r="J32" s="306"/>
      <c r="K32" s="306"/>
      <c r="L32" s="307"/>
      <c r="M32" s="306"/>
      <c r="N32" s="306"/>
      <c r="O32" s="308"/>
    </row>
    <row r="33" spans="1:15" ht="21.75" customHeight="1" x14ac:dyDescent="0.25">
      <c r="A33" s="306"/>
      <c r="B33" s="306"/>
      <c r="C33" s="307"/>
      <c r="D33" s="306"/>
      <c r="E33" s="306"/>
      <c r="F33" s="306"/>
      <c r="G33" s="306"/>
      <c r="H33" s="308"/>
      <c r="I33" s="306"/>
      <c r="J33" s="306"/>
      <c r="K33" s="306"/>
      <c r="L33" s="307"/>
      <c r="M33" s="306"/>
      <c r="N33" s="306"/>
      <c r="O33" s="308"/>
    </row>
    <row r="34" spans="1:15" s="188" customFormat="1" ht="21.75" customHeight="1" x14ac:dyDescent="0.25">
      <c r="A34" s="309"/>
      <c r="B34" s="309"/>
      <c r="C34" s="310"/>
      <c r="D34" s="309"/>
      <c r="E34" s="309"/>
      <c r="F34" s="309"/>
      <c r="G34" s="309"/>
      <c r="H34" s="311"/>
      <c r="I34" s="309"/>
      <c r="J34" s="309"/>
      <c r="K34" s="309"/>
      <c r="L34" s="310"/>
      <c r="M34" s="309"/>
      <c r="N34" s="309"/>
      <c r="O34" s="311"/>
    </row>
    <row r="35" spans="1:15" s="188" customFormat="1" ht="21.75" customHeight="1" x14ac:dyDescent="0.25">
      <c r="A35" s="309"/>
      <c r="B35" s="312"/>
      <c r="C35" s="312"/>
      <c r="D35" s="312"/>
      <c r="E35" s="312"/>
      <c r="F35" s="312"/>
      <c r="G35" s="312"/>
      <c r="H35" s="312"/>
      <c r="I35" s="312"/>
      <c r="J35" s="312"/>
      <c r="K35" s="312"/>
      <c r="L35" s="310"/>
      <c r="M35" s="309"/>
      <c r="N35" s="309"/>
      <c r="O35" s="311"/>
    </row>
    <row r="36" spans="1:15" ht="21.75" customHeight="1" x14ac:dyDescent="0.25">
      <c r="A36" s="306"/>
      <c r="B36" s="306"/>
      <c r="C36" s="307"/>
      <c r="D36" s="306"/>
      <c r="E36" s="306"/>
      <c r="F36" s="306"/>
      <c r="G36" s="306"/>
      <c r="H36" s="308"/>
      <c r="I36" s="306"/>
      <c r="J36" s="306"/>
      <c r="K36" s="306"/>
      <c r="L36" s="307"/>
      <c r="M36" s="306"/>
      <c r="N36" s="306"/>
      <c r="O36" s="308"/>
    </row>
    <row r="37" spans="1:15" ht="21.75" customHeight="1" x14ac:dyDescent="0.25">
      <c r="A37" s="306"/>
      <c r="B37" s="306"/>
      <c r="C37" s="306"/>
      <c r="D37" s="306"/>
      <c r="E37" s="306"/>
      <c r="F37" s="306"/>
      <c r="G37" s="306"/>
      <c r="H37" s="306"/>
      <c r="I37" s="306"/>
      <c r="J37" s="306"/>
      <c r="K37" s="306"/>
      <c r="L37" s="306"/>
      <c r="M37" s="306"/>
      <c r="N37" s="307"/>
      <c r="O37" s="308"/>
    </row>
    <row r="38" spans="1:15" ht="21.75" customHeight="1" x14ac:dyDescent="0.25">
      <c r="A38" s="306"/>
      <c r="B38" s="306"/>
      <c r="C38" s="307"/>
      <c r="D38" s="306"/>
      <c r="E38" s="306"/>
      <c r="F38" s="306"/>
      <c r="G38" s="306"/>
      <c r="H38" s="308"/>
      <c r="I38" s="306"/>
      <c r="J38" s="306"/>
      <c r="K38" s="306"/>
      <c r="L38" s="307"/>
      <c r="M38" s="306"/>
      <c r="N38" s="306"/>
      <c r="O38" s="308"/>
    </row>
    <row r="39" spans="1:15" ht="21.75" customHeight="1" x14ac:dyDescent="0.25">
      <c r="A39" s="306"/>
      <c r="B39" s="306"/>
      <c r="C39" s="307"/>
      <c r="D39" s="306"/>
      <c r="E39" s="306"/>
      <c r="F39" s="306"/>
      <c r="G39" s="306"/>
      <c r="H39" s="308"/>
      <c r="I39" s="306"/>
      <c r="J39" s="306"/>
      <c r="K39" s="306"/>
      <c r="L39" s="307"/>
      <c r="M39" s="306"/>
      <c r="N39" s="306"/>
      <c r="O39" s="308"/>
    </row>
    <row r="40" spans="1:15" ht="21.75" customHeight="1" x14ac:dyDescent="0.25">
      <c r="A40" s="306"/>
      <c r="B40" s="306"/>
      <c r="C40" s="307"/>
      <c r="D40" s="306"/>
      <c r="E40" s="306"/>
      <c r="F40" s="306"/>
      <c r="G40" s="306"/>
      <c r="H40" s="308"/>
      <c r="I40" s="306"/>
      <c r="J40" s="306"/>
      <c r="K40" s="306"/>
      <c r="L40" s="307"/>
      <c r="M40" s="306"/>
      <c r="N40" s="306"/>
      <c r="O40" s="308"/>
    </row>
    <row r="41" spans="1:15" ht="21.75" customHeight="1" x14ac:dyDescent="0.25">
      <c r="A41" s="281"/>
      <c r="B41" s="281"/>
      <c r="C41" s="290"/>
      <c r="D41" s="281"/>
      <c r="E41" s="281"/>
      <c r="F41" s="281"/>
      <c r="G41" s="281"/>
      <c r="H41" s="291"/>
      <c r="I41" s="292"/>
      <c r="J41" s="281"/>
      <c r="K41" s="281"/>
      <c r="L41" s="290"/>
      <c r="M41" s="281"/>
      <c r="N41" s="281"/>
      <c r="O41" s="291"/>
    </row>
    <row r="42" spans="1:15" ht="21.75" customHeight="1" x14ac:dyDescent="0.25">
      <c r="A42" s="281"/>
      <c r="B42" s="281"/>
      <c r="C42" s="290"/>
      <c r="D42" s="281"/>
      <c r="E42" s="281"/>
      <c r="F42" s="281"/>
      <c r="G42" s="281"/>
      <c r="H42" s="291"/>
      <c r="I42" s="292"/>
      <c r="J42" s="281"/>
      <c r="K42" s="281"/>
      <c r="L42" s="290"/>
      <c r="M42" s="281"/>
      <c r="N42" s="281"/>
      <c r="O42" s="291"/>
    </row>
    <row r="43" spans="1:15" ht="21.75" customHeight="1" x14ac:dyDescent="0.25"/>
    <row r="44" spans="1:15" ht="21.75" customHeight="1" x14ac:dyDescent="0.25"/>
    <row r="45" spans="1:15" ht="21.75" customHeight="1" x14ac:dyDescent="0.25"/>
    <row r="46" spans="1:15" ht="21.75" customHeight="1" x14ac:dyDescent="0.25"/>
    <row r="47" spans="1:15" ht="21.75" customHeight="1" x14ac:dyDescent="0.25"/>
    <row r="48" spans="1:15" ht="21.75" customHeight="1" x14ac:dyDescent="0.25"/>
    <row r="49" ht="21.75" customHeight="1" x14ac:dyDescent="0.25"/>
    <row r="50" ht="21.75" customHeight="1" x14ac:dyDescent="0.25"/>
    <row r="51" ht="21.75" customHeight="1" x14ac:dyDescent="0.25"/>
    <row r="52" ht="21.75" customHeight="1" x14ac:dyDescent="0.25"/>
    <row r="53" ht="21.75" customHeight="1" x14ac:dyDescent="0.25"/>
    <row r="54" ht="21.75" customHeight="1" x14ac:dyDescent="0.25"/>
    <row r="55" ht="21.75" customHeight="1" x14ac:dyDescent="0.25"/>
    <row r="56" ht="21.75" customHeight="1" x14ac:dyDescent="0.25"/>
    <row r="57" ht="21.75" customHeight="1" x14ac:dyDescent="0.25"/>
  </sheetData>
  <mergeCells count="21">
    <mergeCell ref="L30:M30"/>
    <mergeCell ref="L28:M28"/>
    <mergeCell ref="K15:K16"/>
    <mergeCell ref="L15:L16"/>
    <mergeCell ref="M15:M16"/>
    <mergeCell ref="A1:O1"/>
    <mergeCell ref="B2:L2"/>
    <mergeCell ref="L29:M29"/>
    <mergeCell ref="C15:C16"/>
    <mergeCell ref="D15:D16"/>
    <mergeCell ref="E15:E16"/>
    <mergeCell ref="F15:F16"/>
    <mergeCell ref="G15:G16"/>
    <mergeCell ref="H15:H16"/>
    <mergeCell ref="I15:I16"/>
    <mergeCell ref="J15:J16"/>
    <mergeCell ref="A8:O8"/>
    <mergeCell ref="A9:B9"/>
    <mergeCell ref="A10:B10"/>
    <mergeCell ref="A11:B11"/>
    <mergeCell ref="A12:B12"/>
  </mergeCells>
  <conditionalFormatting sqref="B19:B24">
    <cfRule type="cellIs" dxfId="32" priority="10" operator="equal">
      <formula>#REF!</formula>
    </cfRule>
  </conditionalFormatting>
  <conditionalFormatting sqref="C18:M24">
    <cfRule type="cellIs" dxfId="31" priority="11" operator="between">
      <formula>#REF!+1</formula>
      <formula>#REF!-1</formula>
    </cfRule>
  </conditionalFormatting>
  <conditionalFormatting sqref="C18:M25">
    <cfRule type="cellIs" dxfId="30" priority="9" operator="equal">
      <formula>0</formula>
    </cfRule>
  </conditionalFormatting>
  <conditionalFormatting sqref="B18">
    <cfRule type="cellIs" dxfId="29" priority="8" operator="equal">
      <formula>#REF!</formula>
    </cfRule>
  </conditionalFormatting>
  <conditionalFormatting sqref="C26:M26">
    <cfRule type="cellIs" dxfId="28" priority="7" operator="equal">
      <formula>0</formula>
    </cfRule>
  </conditionalFormatting>
  <conditionalFormatting sqref="N16 N24:N26 N20:N22">
    <cfRule type="cellIs" dxfId="27" priority="12" operator="notEqual">
      <formula>$O$19</formula>
    </cfRule>
  </conditionalFormatting>
  <conditionalFormatting sqref="M11">
    <cfRule type="cellIs" dxfId="26" priority="6" operator="equal">
      <formula>"ΔT"</formula>
    </cfRule>
  </conditionalFormatting>
  <conditionalFormatting sqref="C13">
    <cfRule type="cellIs" dxfId="25" priority="1" operator="equal">
      <formula>"Test conditions ΔT30 according to EN 442 are 55/45/20; related thermal outputs on Catalogue"</formula>
    </cfRule>
    <cfRule type="cellIs" dxfId="24" priority="5" operator="equal">
      <formula>"Test conditions ΔT50 according to EN 442 are 75/65/20; related thermal outputs on Catalogue"</formula>
    </cfRule>
  </conditionalFormatting>
  <conditionalFormatting sqref="C10">
    <cfRule type="expression" dxfId="23" priority="4">
      <formula>AND(#REF!=75,#REF!=65,#REF!=20)</formula>
    </cfRule>
  </conditionalFormatting>
  <conditionalFormatting sqref="C11">
    <cfRule type="expression" dxfId="22" priority="3">
      <formula>AND(#REF!=75,#REF!=65,#REF!=20)</formula>
    </cfRule>
  </conditionalFormatting>
  <conditionalFormatting sqref="C12">
    <cfRule type="expression" dxfId="21" priority="2">
      <formula>AND(#REF!=75,#REF!=65,#REF!=20)</formula>
    </cfRule>
  </conditionalFormatting>
  <conditionalFormatting sqref="N9:N15">
    <cfRule type="cellIs" dxfId="20" priority="13" operator="notEqual">
      <formula>$J$24</formula>
    </cfRule>
  </conditionalFormatting>
  <dataValidations count="4">
    <dataValidation type="whole" allowBlank="1" showInputMessage="1" showErrorMessage="1" sqref="C12" xr:uid="{00000000-0002-0000-0700-000000000000}">
      <formula1>5</formula1>
      <formula2>25</formula2>
    </dataValidation>
    <dataValidation type="whole" allowBlank="1" showInputMessage="1" showErrorMessage="1" sqref="C11" xr:uid="{00000000-0002-0000-0700-000001000000}">
      <formula1>10</formula1>
      <formula2>100</formula2>
    </dataValidation>
    <dataValidation type="whole" allowBlank="1" showInputMessage="1" showErrorMessage="1" sqref="C10" xr:uid="{00000000-0002-0000-0700-000002000000}">
      <formula1>20</formula1>
      <formula2>110</formula2>
    </dataValidation>
    <dataValidation type="list" allowBlank="1" showInputMessage="1" showErrorMessage="1" sqref="C9" xr:uid="{00000000-0002-0000-0700-000003000000}">
      <formula1>$C$3:$C$6</formula1>
    </dataValidation>
  </dataValidations>
  <pageMargins left="0.23622047244094491" right="0.19685039370078741" top="0.59055118110236227" bottom="0.55118110236220474" header="0.31496062992125984" footer="0.31496062992125984"/>
  <pageSetup paperSize="9" scale="77" orientation="landscape" r:id="rId1"/>
  <headerFooter>
    <oddHeader xml:space="preserve">&amp;C </oddHeader>
    <oddFooter>&amp;C&amp;G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01729D"/>
    <pageSetUpPr fitToPage="1"/>
  </sheetPr>
  <dimension ref="A1:T56"/>
  <sheetViews>
    <sheetView view="pageLayout" zoomScale="70" zoomScaleNormal="100" zoomScalePageLayoutView="70" workbookViewId="0">
      <selection activeCell="C12" sqref="C12"/>
    </sheetView>
  </sheetViews>
  <sheetFormatPr defaultRowHeight="18.75" x14ac:dyDescent="0.25"/>
  <cols>
    <col min="1" max="1" width="4.85546875" style="171" customWidth="1"/>
    <col min="2" max="2" width="30.140625" style="182" customWidth="1"/>
    <col min="3" max="3" width="18.7109375" style="171" customWidth="1"/>
    <col min="4" max="4" width="18.7109375" style="173" customWidth="1"/>
    <col min="5" max="5" width="18.7109375" style="174" customWidth="1"/>
    <col min="6" max="6" width="18.7109375" style="173" customWidth="1"/>
    <col min="7" max="8" width="18.7109375" style="171" customWidth="1"/>
    <col min="9" max="9" width="12.140625" style="171" customWidth="1"/>
    <col min="10" max="10" width="26.28515625" style="175" customWidth="1"/>
    <col min="11" max="11" width="8.28515625" style="175" customWidth="1"/>
    <col min="12" max="12" width="13.85546875" style="171" customWidth="1"/>
    <col min="13" max="19" width="8.7109375" style="171" customWidth="1"/>
    <col min="20" max="16384" width="9.140625" style="171"/>
  </cols>
  <sheetData>
    <row r="1" spans="1:20" ht="30" customHeight="1" x14ac:dyDescent="0.25">
      <c r="A1" s="452" t="s">
        <v>237</v>
      </c>
      <c r="B1" s="452"/>
      <c r="C1" s="452"/>
      <c r="D1" s="452"/>
      <c r="E1" s="452"/>
      <c r="F1" s="452"/>
      <c r="G1" s="452"/>
      <c r="H1" s="452"/>
      <c r="I1" s="452"/>
      <c r="J1" s="452"/>
      <c r="K1" s="246"/>
    </row>
    <row r="2" spans="1:20" ht="20.25" hidden="1" customHeight="1" x14ac:dyDescent="0.25">
      <c r="A2" s="281"/>
      <c r="B2" s="315"/>
      <c r="C2" s="315"/>
      <c r="D2" s="315"/>
      <c r="E2" s="315"/>
      <c r="F2" s="315"/>
      <c r="G2" s="315"/>
      <c r="H2" s="316"/>
      <c r="I2" s="281"/>
      <c r="J2" s="317"/>
      <c r="S2" s="185" t="s">
        <v>61</v>
      </c>
    </row>
    <row r="3" spans="1:20" s="176" customFormat="1" ht="18.75" hidden="1" customHeight="1" x14ac:dyDescent="0.25">
      <c r="A3" s="251"/>
      <c r="B3" s="318"/>
      <c r="C3" s="252" t="s">
        <v>1</v>
      </c>
      <c r="D3" s="319" t="s">
        <v>221</v>
      </c>
      <c r="E3" s="317"/>
      <c r="F3" s="317"/>
      <c r="G3" s="251"/>
      <c r="H3" s="251"/>
      <c r="I3" s="251"/>
      <c r="J3" s="251"/>
    </row>
    <row r="4" spans="1:20" s="176" customFormat="1" ht="18.75" hidden="1" customHeight="1" x14ac:dyDescent="0.25">
      <c r="A4" s="251"/>
      <c r="B4" s="318"/>
      <c r="C4" s="255" t="s">
        <v>2</v>
      </c>
      <c r="D4" s="319" t="s">
        <v>222</v>
      </c>
      <c r="E4" s="317"/>
      <c r="F4" s="317"/>
      <c r="G4" s="251"/>
      <c r="H4" s="251"/>
      <c r="I4" s="251"/>
      <c r="J4" s="251"/>
    </row>
    <row r="5" spans="1:20" s="176" customFormat="1" ht="18.75" hidden="1" customHeight="1" x14ac:dyDescent="0.25">
      <c r="A5" s="251"/>
      <c r="B5" s="318"/>
      <c r="C5" s="255" t="s">
        <v>3</v>
      </c>
      <c r="D5" s="319" t="s">
        <v>223</v>
      </c>
      <c r="E5" s="317"/>
      <c r="F5" s="317"/>
      <c r="G5" s="251"/>
      <c r="H5" s="251"/>
      <c r="I5" s="251"/>
      <c r="J5" s="251"/>
    </row>
    <row r="6" spans="1:20" s="176" customFormat="1" ht="18.75" hidden="1" customHeight="1" x14ac:dyDescent="0.25">
      <c r="A6" s="251"/>
      <c r="B6" s="318"/>
      <c r="C6" s="255" t="s">
        <v>4</v>
      </c>
      <c r="D6" s="319" t="s">
        <v>224</v>
      </c>
      <c r="E6" s="317"/>
      <c r="F6" s="317"/>
      <c r="G6" s="251"/>
      <c r="H6" s="251"/>
      <c r="I6" s="251"/>
      <c r="J6" s="251"/>
    </row>
    <row r="7" spans="1:20" s="176" customFormat="1" ht="18.75" hidden="1" customHeight="1" x14ac:dyDescent="0.25">
      <c r="A7" s="251"/>
      <c r="B7" s="318"/>
      <c r="C7" s="255" t="s">
        <v>5</v>
      </c>
      <c r="D7" s="319" t="s">
        <v>225</v>
      </c>
      <c r="E7" s="317"/>
      <c r="F7" s="317"/>
      <c r="G7" s="251"/>
      <c r="H7" s="251"/>
      <c r="I7" s="251"/>
      <c r="J7" s="251"/>
    </row>
    <row r="8" spans="1:20" s="176" customFormat="1" ht="18.75" hidden="1" customHeight="1" x14ac:dyDescent="0.25">
      <c r="A8" s="251"/>
      <c r="B8" s="318"/>
      <c r="C8" s="255" t="s">
        <v>6</v>
      </c>
      <c r="D8" s="319" t="s">
        <v>226</v>
      </c>
      <c r="E8" s="317"/>
      <c r="F8" s="317"/>
      <c r="G8" s="251"/>
      <c r="H8" s="251"/>
      <c r="I8" s="251"/>
      <c r="J8" s="251"/>
    </row>
    <row r="9" spans="1:20" s="176" customFormat="1" ht="24" hidden="1" customHeight="1" x14ac:dyDescent="0.25">
      <c r="A9" s="251"/>
      <c r="B9" s="318"/>
      <c r="C9" s="256" t="s">
        <v>7</v>
      </c>
      <c r="D9" s="319" t="s">
        <v>227</v>
      </c>
      <c r="E9" s="317"/>
      <c r="F9" s="317"/>
      <c r="G9" s="251"/>
      <c r="H9" s="251"/>
      <c r="I9" s="251"/>
      <c r="J9" s="251"/>
    </row>
    <row r="10" spans="1:20" s="176" customFormat="1" ht="28.35" customHeight="1" x14ac:dyDescent="0.25">
      <c r="A10" s="441"/>
      <c r="B10" s="441"/>
      <c r="C10" s="441"/>
      <c r="D10" s="441"/>
      <c r="E10" s="441"/>
      <c r="F10" s="441"/>
      <c r="G10" s="441"/>
      <c r="H10" s="441"/>
      <c r="I10" s="441"/>
      <c r="J10" s="441"/>
      <c r="K10" s="214"/>
      <c r="L10" s="215"/>
      <c r="M10" s="177"/>
      <c r="N10" s="177"/>
    </row>
    <row r="11" spans="1:20" ht="21.75" customHeight="1" x14ac:dyDescent="0.25">
      <c r="A11" s="442" t="s">
        <v>247</v>
      </c>
      <c r="B11" s="456"/>
      <c r="C11" s="422" t="s">
        <v>5</v>
      </c>
      <c r="D11" s="453"/>
      <c r="E11" s="454"/>
      <c r="F11" s="454"/>
      <c r="G11" s="454"/>
      <c r="H11" s="454"/>
      <c r="I11" s="257"/>
      <c r="J11" s="267"/>
      <c r="K11" s="225"/>
      <c r="L11" s="199"/>
      <c r="M11" s="174"/>
      <c r="N11" s="174"/>
      <c r="O11" s="174"/>
      <c r="P11" s="174"/>
      <c r="Q11" s="174"/>
      <c r="R11" s="174"/>
      <c r="S11" s="174"/>
      <c r="T11" s="174"/>
    </row>
    <row r="12" spans="1:20" ht="21.75" customHeight="1" x14ac:dyDescent="0.25">
      <c r="A12" s="442" t="s">
        <v>244</v>
      </c>
      <c r="B12" s="456"/>
      <c r="C12" s="423">
        <v>80</v>
      </c>
      <c r="D12" s="260" t="s">
        <v>96</v>
      </c>
      <c r="E12" s="320"/>
      <c r="F12" s="259"/>
      <c r="G12" s="257"/>
      <c r="H12" s="257"/>
      <c r="I12" s="257"/>
      <c r="J12" s="257"/>
      <c r="K12" s="225"/>
      <c r="L12" s="199"/>
      <c r="M12" s="174"/>
      <c r="N12" s="174"/>
      <c r="O12" s="174"/>
      <c r="P12" s="174"/>
      <c r="Q12" s="174"/>
      <c r="R12" s="174"/>
      <c r="S12" s="174"/>
      <c r="T12" s="174"/>
    </row>
    <row r="13" spans="1:20" ht="21.75" customHeight="1" x14ac:dyDescent="0.25">
      <c r="A13" s="442" t="s">
        <v>245</v>
      </c>
      <c r="B13" s="456"/>
      <c r="C13" s="423">
        <v>60</v>
      </c>
      <c r="D13" s="260" t="s">
        <v>96</v>
      </c>
      <c r="E13" s="267"/>
      <c r="F13" s="259"/>
      <c r="G13" s="263" t="s">
        <v>94</v>
      </c>
      <c r="H13" s="265">
        <f>IF(C13&gt;C12,"Error",(C12+C13)/2-C14)</f>
        <v>48</v>
      </c>
      <c r="I13" s="257"/>
      <c r="J13" s="267"/>
      <c r="K13" s="225"/>
      <c r="L13" s="199"/>
      <c r="M13" s="174"/>
      <c r="N13" s="174"/>
      <c r="O13" s="174"/>
      <c r="P13" s="174"/>
      <c r="Q13" s="174"/>
      <c r="R13" s="174"/>
      <c r="S13" s="174"/>
      <c r="T13" s="174"/>
    </row>
    <row r="14" spans="1:20" ht="21.75" customHeight="1" x14ac:dyDescent="0.25">
      <c r="A14" s="442" t="s">
        <v>246</v>
      </c>
      <c r="B14" s="456"/>
      <c r="C14" s="424">
        <v>22</v>
      </c>
      <c r="D14" s="260" t="s">
        <v>96</v>
      </c>
      <c r="E14" s="267"/>
      <c r="F14" s="259"/>
      <c r="G14" s="263" t="s">
        <v>242</v>
      </c>
      <c r="H14" s="265" t="str">
        <f>IF(H13="Error","","Φ = Km x"&amp;H13&amp;"^n")</f>
        <v>Φ = Km x48^n</v>
      </c>
      <c r="I14" s="257"/>
      <c r="J14" s="257"/>
      <c r="K14" s="225"/>
      <c r="L14" s="199"/>
      <c r="M14" s="174"/>
      <c r="N14" s="174"/>
      <c r="O14" s="174"/>
      <c r="P14" s="174"/>
      <c r="Q14" s="174"/>
      <c r="R14" s="174"/>
      <c r="S14" s="174"/>
      <c r="T14" s="174"/>
    </row>
    <row r="15" spans="1:20" ht="21.75" customHeight="1" x14ac:dyDescent="0.25">
      <c r="A15" s="257"/>
      <c r="B15" s="261"/>
      <c r="C15" s="257"/>
      <c r="D15" s="257"/>
      <c r="E15" s="267"/>
      <c r="F15" s="259"/>
      <c r="G15" s="257"/>
      <c r="H15" s="257"/>
      <c r="I15" s="257"/>
      <c r="J15" s="257"/>
      <c r="K15" s="225"/>
      <c r="L15" s="199"/>
      <c r="M15" s="174"/>
      <c r="N15" s="174"/>
      <c r="O15" s="174"/>
      <c r="P15" s="174"/>
      <c r="Q15" s="174"/>
      <c r="R15" s="174"/>
      <c r="S15" s="174"/>
      <c r="T15" s="174"/>
    </row>
    <row r="16" spans="1:20" ht="21.75" customHeight="1" x14ac:dyDescent="0.25">
      <c r="A16" s="257"/>
      <c r="B16" s="321" t="s">
        <v>241</v>
      </c>
      <c r="C16" s="439">
        <v>300</v>
      </c>
      <c r="D16" s="439">
        <v>400</v>
      </c>
      <c r="E16" s="439">
        <v>500</v>
      </c>
      <c r="F16" s="439">
        <v>600</v>
      </c>
      <c r="G16" s="439">
        <v>700</v>
      </c>
      <c r="H16" s="439">
        <v>900</v>
      </c>
      <c r="I16" s="257"/>
      <c r="J16" s="257"/>
      <c r="K16" s="194"/>
      <c r="L16" s="206"/>
    </row>
    <row r="17" spans="1:12" ht="21.75" customHeight="1" thickBot="1" x14ac:dyDescent="0.3">
      <c r="A17" s="257"/>
      <c r="B17" s="322" t="s">
        <v>236</v>
      </c>
      <c r="C17" s="455"/>
      <c r="D17" s="455"/>
      <c r="E17" s="455"/>
      <c r="F17" s="455"/>
      <c r="G17" s="455"/>
      <c r="H17" s="455"/>
      <c r="I17" s="323" t="s">
        <v>158</v>
      </c>
      <c r="J17" s="257"/>
      <c r="K17" s="194"/>
      <c r="L17" s="206"/>
    </row>
    <row r="18" spans="1:12" ht="21.75" hidden="1" customHeight="1" x14ac:dyDescent="0.25">
      <c r="A18" s="257"/>
      <c r="B18" s="322"/>
      <c r="C18" s="324" t="str">
        <f t="shared" ref="C18:H18" si="0">$C$11&amp;C16</f>
        <v>22HP300</v>
      </c>
      <c r="D18" s="324" t="str">
        <f t="shared" si="0"/>
        <v>22HP400</v>
      </c>
      <c r="E18" s="324" t="str">
        <f t="shared" si="0"/>
        <v>22HP500</v>
      </c>
      <c r="F18" s="324" t="str">
        <f t="shared" si="0"/>
        <v>22HP600</v>
      </c>
      <c r="G18" s="324" t="str">
        <f t="shared" si="0"/>
        <v>22HP700</v>
      </c>
      <c r="H18" s="324" t="str">
        <f t="shared" si="0"/>
        <v>22HP900</v>
      </c>
      <c r="I18" s="323"/>
      <c r="J18" s="257"/>
      <c r="K18" s="194"/>
      <c r="L18" s="206"/>
    </row>
    <row r="19" spans="1:12" s="178" customFormat="1" ht="21.75" customHeight="1" thickTop="1" x14ac:dyDescent="0.25">
      <c r="A19" s="257"/>
      <c r="B19" s="325">
        <v>300</v>
      </c>
      <c r="C19" s="273">
        <f t="shared" ref="C19:H25" si="1">C$26/$B$26*$B19</f>
        <v>278.16516031643295</v>
      </c>
      <c r="D19" s="274">
        <f t="shared" si="1"/>
        <v>347.11063735153027</v>
      </c>
      <c r="E19" s="274">
        <f t="shared" si="1"/>
        <v>413.80546020847146</v>
      </c>
      <c r="F19" s="274">
        <f t="shared" si="1"/>
        <v>479.29495402020245</v>
      </c>
      <c r="G19" s="274">
        <f t="shared" si="1"/>
        <v>544.13366243013991</v>
      </c>
      <c r="H19" s="275">
        <f t="shared" si="1"/>
        <v>673.6371427677218</v>
      </c>
      <c r="I19" s="326" t="str">
        <f>HLOOKUP(C18,'[2]--TUTTI--'!A1:CG8,4,FALSE)</f>
        <v>ENE/MRT.RES.13003</v>
      </c>
      <c r="J19" s="327" t="str">
        <f>"Type "&amp;MID(C11,1,2)&amp;" ►"</f>
        <v>Type 22 ►</v>
      </c>
      <c r="K19" s="194"/>
      <c r="L19" s="194"/>
    </row>
    <row r="20" spans="1:12" s="178" customFormat="1" ht="21.75" customHeight="1" x14ac:dyDescent="0.25">
      <c r="A20" s="257"/>
      <c r="B20" s="325">
        <v>400</v>
      </c>
      <c r="C20" s="278">
        <f t="shared" si="1"/>
        <v>370.88688042191063</v>
      </c>
      <c r="D20" s="279">
        <f t="shared" si="1"/>
        <v>462.8141831353737</v>
      </c>
      <c r="E20" s="279">
        <f t="shared" si="1"/>
        <v>551.74061361129532</v>
      </c>
      <c r="F20" s="279">
        <f t="shared" si="1"/>
        <v>639.05993869360327</v>
      </c>
      <c r="G20" s="279">
        <f t="shared" si="1"/>
        <v>725.51154990685325</v>
      </c>
      <c r="H20" s="280">
        <f t="shared" si="1"/>
        <v>898.18285702362903</v>
      </c>
      <c r="I20" s="262"/>
      <c r="J20" s="257"/>
      <c r="K20" s="194"/>
      <c r="L20" s="194"/>
    </row>
    <row r="21" spans="1:12" s="178" customFormat="1" ht="21.75" customHeight="1" x14ac:dyDescent="0.25">
      <c r="A21" s="257"/>
      <c r="B21" s="325">
        <v>500</v>
      </c>
      <c r="C21" s="278">
        <f t="shared" si="1"/>
        <v>463.60860052738826</v>
      </c>
      <c r="D21" s="279">
        <f t="shared" si="1"/>
        <v>578.51772891921712</v>
      </c>
      <c r="E21" s="279">
        <f t="shared" si="1"/>
        <v>689.67576701411917</v>
      </c>
      <c r="F21" s="279">
        <f t="shared" si="1"/>
        <v>798.82492336700409</v>
      </c>
      <c r="G21" s="279">
        <f t="shared" si="1"/>
        <v>906.88943738356659</v>
      </c>
      <c r="H21" s="280">
        <f t="shared" si="1"/>
        <v>1122.7285712795363</v>
      </c>
      <c r="I21" s="257"/>
      <c r="J21" s="257"/>
      <c r="K21" s="194"/>
      <c r="L21" s="194"/>
    </row>
    <row r="22" spans="1:12" s="178" customFormat="1" ht="21.75" customHeight="1" x14ac:dyDescent="0.25">
      <c r="A22" s="257"/>
      <c r="B22" s="325">
        <v>600</v>
      </c>
      <c r="C22" s="278">
        <f t="shared" si="1"/>
        <v>556.33032063286589</v>
      </c>
      <c r="D22" s="279">
        <f t="shared" si="1"/>
        <v>694.22127470306054</v>
      </c>
      <c r="E22" s="279">
        <f t="shared" si="1"/>
        <v>827.61092041694292</v>
      </c>
      <c r="F22" s="279">
        <f t="shared" si="1"/>
        <v>958.58990804040491</v>
      </c>
      <c r="G22" s="279">
        <f t="shared" si="1"/>
        <v>1088.2673248602798</v>
      </c>
      <c r="H22" s="280">
        <f t="shared" si="1"/>
        <v>1347.2742855354436</v>
      </c>
      <c r="I22" s="257"/>
      <c r="J22" s="257"/>
      <c r="K22" s="194"/>
      <c r="L22" s="194"/>
    </row>
    <row r="23" spans="1:12" s="178" customFormat="1" ht="21.75" customHeight="1" x14ac:dyDescent="0.25">
      <c r="A23" s="257"/>
      <c r="B23" s="325">
        <v>700</v>
      </c>
      <c r="C23" s="278">
        <f t="shared" si="1"/>
        <v>649.05204073834363</v>
      </c>
      <c r="D23" s="279">
        <f t="shared" si="1"/>
        <v>809.92482048690397</v>
      </c>
      <c r="E23" s="279">
        <f t="shared" si="1"/>
        <v>965.54607381976678</v>
      </c>
      <c r="F23" s="279">
        <f t="shared" si="1"/>
        <v>1118.3548927138056</v>
      </c>
      <c r="G23" s="279">
        <f t="shared" si="1"/>
        <v>1269.6452123369932</v>
      </c>
      <c r="H23" s="280">
        <f t="shared" si="1"/>
        <v>1571.8199997913507</v>
      </c>
      <c r="I23" s="259" t="s">
        <v>159</v>
      </c>
      <c r="J23" s="257"/>
      <c r="K23" s="201"/>
      <c r="L23" s="217"/>
    </row>
    <row r="24" spans="1:12" s="178" customFormat="1" ht="21.75" customHeight="1" x14ac:dyDescent="0.25">
      <c r="A24" s="257"/>
      <c r="B24" s="325">
        <v>800</v>
      </c>
      <c r="C24" s="278">
        <f t="shared" si="1"/>
        <v>741.77376084382126</v>
      </c>
      <c r="D24" s="279">
        <f t="shared" si="1"/>
        <v>925.62836627074739</v>
      </c>
      <c r="E24" s="279">
        <f t="shared" si="1"/>
        <v>1103.4812272225906</v>
      </c>
      <c r="F24" s="279">
        <f t="shared" si="1"/>
        <v>1278.1198773872065</v>
      </c>
      <c r="G24" s="279">
        <f t="shared" si="1"/>
        <v>1451.0230998137065</v>
      </c>
      <c r="H24" s="280">
        <f t="shared" si="1"/>
        <v>1796.3657140472581</v>
      </c>
      <c r="I24" s="306"/>
      <c r="J24" s="257"/>
      <c r="K24" s="201"/>
      <c r="L24" s="194"/>
    </row>
    <row r="25" spans="1:12" s="178" customFormat="1" ht="21.75" customHeight="1" x14ac:dyDescent="0.25">
      <c r="A25" s="257"/>
      <c r="B25" s="325">
        <v>900</v>
      </c>
      <c r="C25" s="278">
        <f t="shared" si="1"/>
        <v>834.49548094929889</v>
      </c>
      <c r="D25" s="279">
        <f t="shared" si="1"/>
        <v>1041.3319120545909</v>
      </c>
      <c r="E25" s="279">
        <f t="shared" si="1"/>
        <v>1241.4163806254144</v>
      </c>
      <c r="F25" s="279">
        <f t="shared" si="1"/>
        <v>1437.8848620606072</v>
      </c>
      <c r="G25" s="279">
        <f t="shared" si="1"/>
        <v>1632.4009872904198</v>
      </c>
      <c r="H25" s="280">
        <f t="shared" si="1"/>
        <v>2020.9114283031654</v>
      </c>
      <c r="I25" s="259" t="s">
        <v>160</v>
      </c>
      <c r="J25" s="257"/>
      <c r="K25" s="201"/>
      <c r="L25" s="194"/>
    </row>
    <row r="26" spans="1:12" s="178" customFormat="1" ht="21.75" customHeight="1" x14ac:dyDescent="0.25">
      <c r="A26" s="257"/>
      <c r="B26" s="325">
        <v>1000</v>
      </c>
      <c r="C26" s="278">
        <f t="shared" ref="C26:H26" si="2">C36*$H$13^C37</f>
        <v>927.21720105477652</v>
      </c>
      <c r="D26" s="279">
        <f t="shared" si="2"/>
        <v>1157.0354578384342</v>
      </c>
      <c r="E26" s="279">
        <f t="shared" si="2"/>
        <v>1379.3515340282383</v>
      </c>
      <c r="F26" s="279">
        <f t="shared" si="2"/>
        <v>1597.6498467340082</v>
      </c>
      <c r="G26" s="279">
        <f t="shared" si="2"/>
        <v>1813.7788747671332</v>
      </c>
      <c r="H26" s="280">
        <f t="shared" si="2"/>
        <v>2245.4571425590725</v>
      </c>
      <c r="I26" s="306"/>
      <c r="J26" s="257"/>
      <c r="K26" s="201"/>
      <c r="L26" s="194"/>
    </row>
    <row r="27" spans="1:12" s="178" customFormat="1" ht="21.75" customHeight="1" x14ac:dyDescent="0.25">
      <c r="A27" s="257"/>
      <c r="B27" s="325">
        <v>1100</v>
      </c>
      <c r="C27" s="278">
        <f t="shared" ref="C27:H35" si="3">C$26/$B$26*$B27</f>
        <v>1019.9389211602543</v>
      </c>
      <c r="D27" s="279">
        <f t="shared" si="3"/>
        <v>1272.7390036222778</v>
      </c>
      <c r="E27" s="279">
        <f t="shared" si="3"/>
        <v>1517.2866874310621</v>
      </c>
      <c r="F27" s="279">
        <f t="shared" si="3"/>
        <v>1757.4148314074089</v>
      </c>
      <c r="G27" s="279">
        <f t="shared" si="3"/>
        <v>1995.1567622438463</v>
      </c>
      <c r="H27" s="280">
        <f t="shared" si="3"/>
        <v>2470.0028568149796</v>
      </c>
      <c r="I27" s="259" t="s">
        <v>161</v>
      </c>
      <c r="J27" s="257"/>
      <c r="K27" s="201"/>
      <c r="L27" s="194"/>
    </row>
    <row r="28" spans="1:12" s="178" customFormat="1" ht="21.75" customHeight="1" x14ac:dyDescent="0.25">
      <c r="A28" s="257"/>
      <c r="B28" s="325">
        <v>1200</v>
      </c>
      <c r="C28" s="278">
        <f t="shared" si="3"/>
        <v>1112.6606412657318</v>
      </c>
      <c r="D28" s="279">
        <f t="shared" si="3"/>
        <v>1388.4425494061211</v>
      </c>
      <c r="E28" s="279">
        <f t="shared" si="3"/>
        <v>1655.2218408338858</v>
      </c>
      <c r="F28" s="279">
        <f t="shared" si="3"/>
        <v>1917.1798160808098</v>
      </c>
      <c r="G28" s="279">
        <f t="shared" si="3"/>
        <v>2176.5346497205596</v>
      </c>
      <c r="H28" s="280">
        <f t="shared" si="3"/>
        <v>2694.5485710708872</v>
      </c>
      <c r="I28" s="306"/>
      <c r="J28" s="257"/>
      <c r="K28" s="201"/>
      <c r="L28" s="194"/>
    </row>
    <row r="29" spans="1:12" s="178" customFormat="1" ht="21.75" customHeight="1" x14ac:dyDescent="0.25">
      <c r="A29" s="257"/>
      <c r="B29" s="325">
        <v>1400</v>
      </c>
      <c r="C29" s="278">
        <f t="shared" si="3"/>
        <v>1298.1040814766873</v>
      </c>
      <c r="D29" s="279">
        <f t="shared" si="3"/>
        <v>1619.8496409738079</v>
      </c>
      <c r="E29" s="279">
        <f t="shared" si="3"/>
        <v>1931.0921476395336</v>
      </c>
      <c r="F29" s="279">
        <f t="shared" si="3"/>
        <v>2236.7097854276112</v>
      </c>
      <c r="G29" s="279">
        <f t="shared" si="3"/>
        <v>2539.2904246739863</v>
      </c>
      <c r="H29" s="280">
        <f t="shared" si="3"/>
        <v>3143.6399995827014</v>
      </c>
      <c r="I29" s="259" t="s">
        <v>162</v>
      </c>
      <c r="J29" s="257"/>
      <c r="K29" s="201"/>
      <c r="L29" s="194"/>
    </row>
    <row r="30" spans="1:12" s="178" customFormat="1" ht="21.75" customHeight="1" x14ac:dyDescent="0.25">
      <c r="A30" s="257"/>
      <c r="B30" s="325">
        <v>1600</v>
      </c>
      <c r="C30" s="278">
        <f t="shared" si="3"/>
        <v>1483.5475216876425</v>
      </c>
      <c r="D30" s="279">
        <f t="shared" si="3"/>
        <v>1851.2567325414948</v>
      </c>
      <c r="E30" s="279">
        <f t="shared" si="3"/>
        <v>2206.9624544451813</v>
      </c>
      <c r="F30" s="279">
        <f t="shared" si="3"/>
        <v>2556.2397547744131</v>
      </c>
      <c r="G30" s="279">
        <f t="shared" si="3"/>
        <v>2902.046199627413</v>
      </c>
      <c r="H30" s="280">
        <f t="shared" si="3"/>
        <v>3592.7314280945161</v>
      </c>
      <c r="I30" s="306"/>
      <c r="J30" s="257"/>
      <c r="K30" s="201"/>
      <c r="L30" s="194"/>
    </row>
    <row r="31" spans="1:12" s="178" customFormat="1" ht="21.75" customHeight="1" x14ac:dyDescent="0.25">
      <c r="A31" s="257"/>
      <c r="B31" s="325">
        <v>1800</v>
      </c>
      <c r="C31" s="278">
        <f t="shared" si="3"/>
        <v>1668.9909618985978</v>
      </c>
      <c r="D31" s="279">
        <f t="shared" si="3"/>
        <v>2082.6638241091819</v>
      </c>
      <c r="E31" s="279">
        <f t="shared" si="3"/>
        <v>2482.8327612508288</v>
      </c>
      <c r="F31" s="279">
        <f t="shared" si="3"/>
        <v>2875.7697241212145</v>
      </c>
      <c r="G31" s="279">
        <f t="shared" si="3"/>
        <v>3264.8019745808397</v>
      </c>
      <c r="H31" s="280">
        <f t="shared" si="3"/>
        <v>4041.8228566063308</v>
      </c>
      <c r="I31" s="259" t="s">
        <v>163</v>
      </c>
      <c r="J31" s="257"/>
      <c r="K31" s="194"/>
      <c r="L31" s="194"/>
    </row>
    <row r="32" spans="1:12" s="178" customFormat="1" ht="21.75" customHeight="1" x14ac:dyDescent="0.25">
      <c r="A32" s="257"/>
      <c r="B32" s="325">
        <v>2000</v>
      </c>
      <c r="C32" s="278">
        <f t="shared" si="3"/>
        <v>1854.434402109553</v>
      </c>
      <c r="D32" s="279">
        <f t="shared" si="3"/>
        <v>2314.0709156768685</v>
      </c>
      <c r="E32" s="279">
        <f t="shared" si="3"/>
        <v>2758.7030680564767</v>
      </c>
      <c r="F32" s="279">
        <f t="shared" si="3"/>
        <v>3195.2996934680164</v>
      </c>
      <c r="G32" s="279">
        <f t="shared" si="3"/>
        <v>3627.5577495342663</v>
      </c>
      <c r="H32" s="280">
        <f t="shared" si="3"/>
        <v>4490.914285118145</v>
      </c>
      <c r="I32" s="257"/>
      <c r="J32" s="257"/>
      <c r="K32" s="194"/>
      <c r="L32" s="194"/>
    </row>
    <row r="33" spans="1:12" s="178" customFormat="1" ht="21.75" customHeight="1" x14ac:dyDescent="0.25">
      <c r="A33" s="257"/>
      <c r="B33" s="325">
        <v>2300</v>
      </c>
      <c r="C33" s="278">
        <f t="shared" si="3"/>
        <v>2132.5995624259863</v>
      </c>
      <c r="D33" s="279">
        <f t="shared" si="3"/>
        <v>2661.1815530283989</v>
      </c>
      <c r="E33" s="279">
        <f t="shared" si="3"/>
        <v>3172.5085282649479</v>
      </c>
      <c r="F33" s="279">
        <f t="shared" si="3"/>
        <v>3674.5946474882185</v>
      </c>
      <c r="G33" s="279">
        <f t="shared" si="3"/>
        <v>4171.6914119644061</v>
      </c>
      <c r="H33" s="280">
        <f t="shared" si="3"/>
        <v>5164.5514278858673</v>
      </c>
      <c r="I33" s="259" t="s">
        <v>164</v>
      </c>
      <c r="J33" s="257"/>
      <c r="K33" s="194"/>
      <c r="L33" s="194"/>
    </row>
    <row r="34" spans="1:12" s="178" customFormat="1" ht="21.75" customHeight="1" x14ac:dyDescent="0.25">
      <c r="A34" s="257"/>
      <c r="B34" s="325">
        <v>2600</v>
      </c>
      <c r="C34" s="278">
        <f t="shared" si="3"/>
        <v>2410.7647227424191</v>
      </c>
      <c r="D34" s="279">
        <f t="shared" si="3"/>
        <v>3008.2921903799293</v>
      </c>
      <c r="E34" s="279">
        <f t="shared" si="3"/>
        <v>3586.3139884734196</v>
      </c>
      <c r="F34" s="279">
        <f t="shared" si="3"/>
        <v>4153.889601508421</v>
      </c>
      <c r="G34" s="279">
        <f t="shared" si="3"/>
        <v>4715.8250743945464</v>
      </c>
      <c r="H34" s="280">
        <f t="shared" si="3"/>
        <v>5838.1885706535886</v>
      </c>
      <c r="I34" s="257"/>
      <c r="J34" s="257"/>
      <c r="K34" s="194"/>
      <c r="L34" s="194"/>
    </row>
    <row r="35" spans="1:12" s="178" customFormat="1" ht="21.75" customHeight="1" x14ac:dyDescent="0.25">
      <c r="A35" s="257"/>
      <c r="B35" s="325">
        <v>3000</v>
      </c>
      <c r="C35" s="282">
        <f t="shared" si="3"/>
        <v>2781.6516031643296</v>
      </c>
      <c r="D35" s="283">
        <f t="shared" si="3"/>
        <v>3471.1063735153029</v>
      </c>
      <c r="E35" s="283">
        <f t="shared" si="3"/>
        <v>4138.054602084715</v>
      </c>
      <c r="F35" s="283">
        <f t="shared" si="3"/>
        <v>4792.9495402020248</v>
      </c>
      <c r="G35" s="283">
        <f t="shared" si="3"/>
        <v>5441.3366243013988</v>
      </c>
      <c r="H35" s="284">
        <f t="shared" si="3"/>
        <v>6736.371427677218</v>
      </c>
      <c r="I35" s="259" t="s">
        <v>165</v>
      </c>
      <c r="J35" s="257"/>
      <c r="K35" s="194"/>
      <c r="L35" s="194"/>
    </row>
    <row r="36" spans="1:12" ht="15" hidden="1" customHeight="1" x14ac:dyDescent="0.25">
      <c r="A36" s="257"/>
      <c r="B36" s="328" t="s">
        <v>101</v>
      </c>
      <c r="C36" s="329">
        <f>HLOOKUP(C18,'[2]--TUTTI--'!$A$1:$CG$8,7,FALSE)*(1-C40)</f>
        <v>6.1260877999999996</v>
      </c>
      <c r="D36" s="330">
        <f>HLOOKUP(D18,'[2]--TUTTI--'!$A$1:$CG$8,7,FALSE)*(1-C40)</f>
        <v>7.4944617999999998</v>
      </c>
      <c r="E36" s="330">
        <f>HLOOKUP(E18,'[2]--TUTTI--'!$A$1:$CG$8,7,FALSE)*(1-C40)</f>
        <v>8.7594653999999998</v>
      </c>
      <c r="F36" s="330">
        <f>HLOOKUP(F18,'[2]--TUTTI--'!$A$1:$CG$8,7,FALSE)*(1-C40)</f>
        <v>9.9466374000000002</v>
      </c>
      <c r="G36" s="330">
        <f>HLOOKUP(G18,'[2]--TUTTI--'!$A$1:$CG$8,7,FALSE)*(1-C40)</f>
        <v>10.973314799999999</v>
      </c>
      <c r="H36" s="331">
        <f>HLOOKUP(H18,'[2]--TUTTI--'!$A$1:$CG$8,7,FALSE)*(1-C40)</f>
        <v>12.828004</v>
      </c>
      <c r="I36" s="332"/>
      <c r="J36" s="257"/>
      <c r="K36" s="194"/>
      <c r="L36" s="206"/>
    </row>
    <row r="37" spans="1:12" ht="15" hidden="1" customHeight="1" x14ac:dyDescent="0.25">
      <c r="A37" s="257"/>
      <c r="B37" s="333" t="s">
        <v>89</v>
      </c>
      <c r="C37" s="334">
        <f>HLOOKUP(C18,'[2]--TUTTI--'!$A$1:$CG$8,8,FALSE)</f>
        <v>1.2966599999999999</v>
      </c>
      <c r="D37" s="335">
        <f>HLOOKUP(D18,'[2]--TUTTI--'!$A$1:$CG$8,8,FALSE)</f>
        <v>1.3017799999999999</v>
      </c>
      <c r="E37" s="335">
        <f>HLOOKUP(E18,'[2]--TUTTI--'!$A$1:$CG$8,8,FALSE)</f>
        <v>1.3068900000000001</v>
      </c>
      <c r="F37" s="335">
        <f>HLOOKUP(F18,'[2]--TUTTI--'!$A$1:$CG$8,8,FALSE)</f>
        <v>1.3120099999999999</v>
      </c>
      <c r="G37" s="335">
        <f>HLOOKUP(G18,'[2]--TUTTI--'!$A$1:$CG$8,8,FALSE)</f>
        <v>1.31941</v>
      </c>
      <c r="H37" s="336">
        <f>HLOOKUP(H18,'[2]--TUTTI--'!$A$1:$CG$8,8,FALSE)</f>
        <v>1.33422</v>
      </c>
      <c r="I37" s="332"/>
      <c r="J37" s="257"/>
      <c r="K37" s="194"/>
      <c r="L37" s="206"/>
    </row>
    <row r="38" spans="1:12" ht="15" hidden="1" x14ac:dyDescent="0.25">
      <c r="A38" s="257"/>
      <c r="B38" s="332"/>
      <c r="C38" s="257"/>
      <c r="D38" s="257"/>
      <c r="E38" s="257"/>
      <c r="F38" s="257"/>
      <c r="G38" s="257"/>
      <c r="H38" s="257"/>
      <c r="I38" s="257"/>
      <c r="J38" s="257"/>
      <c r="K38" s="194"/>
      <c r="L38" s="206"/>
    </row>
    <row r="39" spans="1:12" hidden="1" x14ac:dyDescent="0.25">
      <c r="A39" s="337"/>
      <c r="B39" s="338"/>
      <c r="C39" s="337"/>
      <c r="D39" s="339"/>
      <c r="E39" s="340"/>
      <c r="F39" s="339"/>
      <c r="G39" s="337"/>
      <c r="H39" s="337"/>
      <c r="I39" s="337"/>
      <c r="J39" s="341"/>
      <c r="K39" s="218"/>
      <c r="L39" s="206"/>
    </row>
    <row r="40" spans="1:12" hidden="1" x14ac:dyDescent="0.25">
      <c r="A40" s="337"/>
      <c r="B40" s="338"/>
      <c r="C40" s="342">
        <v>0.02</v>
      </c>
      <c r="D40" s="342"/>
      <c r="E40" s="342"/>
      <c r="F40" s="342"/>
      <c r="G40" s="342"/>
      <c r="H40" s="342"/>
      <c r="I40" s="337"/>
      <c r="J40" s="341"/>
      <c r="K40" s="218"/>
      <c r="L40" s="206"/>
    </row>
    <row r="41" spans="1:12" x14ac:dyDescent="0.25">
      <c r="A41" s="337"/>
      <c r="B41" s="338"/>
      <c r="C41" s="342"/>
      <c r="D41" s="342"/>
      <c r="E41" s="342"/>
      <c r="F41" s="342"/>
      <c r="G41" s="342"/>
      <c r="H41" s="342"/>
      <c r="I41" s="337"/>
      <c r="J41" s="341"/>
      <c r="K41" s="218"/>
      <c r="L41" s="206"/>
    </row>
    <row r="42" spans="1:12" x14ac:dyDescent="0.25">
      <c r="A42" s="337"/>
      <c r="B42" s="338"/>
      <c r="C42" s="342"/>
      <c r="D42" s="342"/>
      <c r="E42" s="342"/>
      <c r="F42" s="342"/>
      <c r="G42" s="342"/>
      <c r="H42" s="342"/>
      <c r="I42" s="337"/>
      <c r="J42" s="341"/>
      <c r="K42" s="218"/>
      <c r="L42" s="206"/>
    </row>
    <row r="43" spans="1:12" x14ac:dyDescent="0.25">
      <c r="A43" s="281"/>
      <c r="B43" s="293"/>
      <c r="C43" s="342"/>
      <c r="D43" s="342"/>
      <c r="E43" s="342"/>
      <c r="F43" s="342"/>
      <c r="G43" s="342"/>
      <c r="H43" s="342"/>
      <c r="I43" s="281"/>
      <c r="J43" s="317"/>
    </row>
    <row r="44" spans="1:12" x14ac:dyDescent="0.25">
      <c r="A44" s="281"/>
      <c r="B44" s="293"/>
      <c r="C44" s="342"/>
      <c r="D44" s="342"/>
      <c r="E44" s="342"/>
      <c r="F44" s="342"/>
      <c r="G44" s="342"/>
      <c r="H44" s="342"/>
      <c r="I44" s="281"/>
      <c r="J44" s="317"/>
    </row>
    <row r="45" spans="1:12" x14ac:dyDescent="0.25">
      <c r="A45" s="281"/>
      <c r="B45" s="293"/>
      <c r="C45" s="342"/>
      <c r="D45" s="342"/>
      <c r="E45" s="342"/>
      <c r="F45" s="342"/>
      <c r="G45" s="342"/>
      <c r="H45" s="342"/>
      <c r="I45" s="281"/>
      <c r="J45" s="317"/>
    </row>
    <row r="46" spans="1:12" x14ac:dyDescent="0.25">
      <c r="A46" s="281"/>
      <c r="B46" s="293"/>
      <c r="C46" s="342"/>
      <c r="D46" s="342"/>
      <c r="E46" s="342"/>
      <c r="F46" s="342"/>
      <c r="G46" s="342"/>
      <c r="H46" s="342"/>
      <c r="I46" s="281"/>
      <c r="J46" s="317"/>
    </row>
    <row r="47" spans="1:12" x14ac:dyDescent="0.25">
      <c r="A47" s="281"/>
      <c r="B47" s="293"/>
      <c r="C47" s="342"/>
      <c r="D47" s="342"/>
      <c r="E47" s="342"/>
      <c r="F47" s="342"/>
      <c r="G47" s="342"/>
      <c r="H47" s="342"/>
      <c r="I47" s="281"/>
      <c r="J47" s="317"/>
    </row>
    <row r="48" spans="1:12" x14ac:dyDescent="0.25">
      <c r="A48" s="281"/>
      <c r="B48" s="293"/>
      <c r="C48" s="342"/>
      <c r="D48" s="342"/>
      <c r="E48" s="342"/>
      <c r="F48" s="342"/>
      <c r="G48" s="342"/>
      <c r="H48" s="342"/>
      <c r="I48" s="281"/>
      <c r="J48" s="317"/>
    </row>
    <row r="49" spans="3:8" x14ac:dyDescent="0.25">
      <c r="C49" s="245"/>
      <c r="D49" s="245"/>
      <c r="E49" s="245"/>
      <c r="F49" s="245"/>
      <c r="G49" s="245"/>
      <c r="H49" s="245"/>
    </row>
    <row r="50" spans="3:8" x14ac:dyDescent="0.25">
      <c r="C50" s="245"/>
      <c r="D50" s="245"/>
      <c r="E50" s="245"/>
      <c r="F50" s="245"/>
      <c r="G50" s="245"/>
      <c r="H50" s="245"/>
    </row>
    <row r="51" spans="3:8" x14ac:dyDescent="0.25">
      <c r="C51" s="245"/>
      <c r="D51" s="245"/>
      <c r="E51" s="245"/>
      <c r="F51" s="245"/>
      <c r="G51" s="245"/>
      <c r="H51" s="245"/>
    </row>
    <row r="52" spans="3:8" x14ac:dyDescent="0.25">
      <c r="C52" s="245"/>
      <c r="D52" s="245"/>
      <c r="E52" s="245"/>
      <c r="F52" s="245"/>
      <c r="G52" s="245"/>
      <c r="H52" s="245"/>
    </row>
    <row r="53" spans="3:8" x14ac:dyDescent="0.25">
      <c r="C53" s="245"/>
      <c r="D53" s="245"/>
      <c r="E53" s="245"/>
      <c r="F53" s="245"/>
      <c r="G53" s="245"/>
      <c r="H53" s="245"/>
    </row>
    <row r="54" spans="3:8" x14ac:dyDescent="0.25">
      <c r="C54" s="245"/>
      <c r="D54" s="245"/>
      <c r="E54" s="245"/>
      <c r="F54" s="245"/>
      <c r="G54" s="245"/>
      <c r="H54" s="245"/>
    </row>
    <row r="55" spans="3:8" x14ac:dyDescent="0.25">
      <c r="C55" s="245"/>
      <c r="D55" s="245"/>
      <c r="E55" s="245"/>
      <c r="F55" s="245"/>
      <c r="G55" s="245"/>
      <c r="H55" s="245"/>
    </row>
    <row r="56" spans="3:8" x14ac:dyDescent="0.25">
      <c r="C56" s="245"/>
      <c r="D56" s="245"/>
      <c r="E56" s="245"/>
      <c r="F56" s="245"/>
      <c r="G56" s="245"/>
      <c r="H56" s="245"/>
    </row>
  </sheetData>
  <mergeCells count="13">
    <mergeCell ref="A1:J1"/>
    <mergeCell ref="D11:H11"/>
    <mergeCell ref="C16:C17"/>
    <mergeCell ref="D16:D17"/>
    <mergeCell ref="E16:E17"/>
    <mergeCell ref="F16:F17"/>
    <mergeCell ref="G16:G17"/>
    <mergeCell ref="H16:H17"/>
    <mergeCell ref="A10:J10"/>
    <mergeCell ref="A11:B11"/>
    <mergeCell ref="A12:B12"/>
    <mergeCell ref="A13:B13"/>
    <mergeCell ref="A14:B14"/>
  </mergeCells>
  <conditionalFormatting sqref="C19:H35">
    <cfRule type="cellIs" dxfId="19" priority="8" operator="between">
      <formula>0.1</formula>
      <formula>-0.1</formula>
    </cfRule>
  </conditionalFormatting>
  <conditionalFormatting sqref="I35 I33 I31 I29 I27 I23 I25">
    <cfRule type="cellIs" dxfId="18" priority="7" operator="notEqual">
      <formula>$J$19</formula>
    </cfRule>
  </conditionalFormatting>
  <conditionalFormatting sqref="H13">
    <cfRule type="cellIs" dxfId="17" priority="6" operator="equal">
      <formula>"Error"</formula>
    </cfRule>
  </conditionalFormatting>
  <conditionalFormatting sqref="E12">
    <cfRule type="cellIs" dxfId="16" priority="1" operator="equal">
      <formula>"Test conditions ΔT30 according to EN 442 are 55/45/20; related thermal outputs on Catalogue"</formula>
    </cfRule>
    <cfRule type="cellIs" dxfId="15" priority="5" operator="equal">
      <formula>"Test conditions ΔT50 according to EN 442 are 75/65/20; related thermal outputs on Catalogue"</formula>
    </cfRule>
  </conditionalFormatting>
  <conditionalFormatting sqref="C12">
    <cfRule type="expression" dxfId="14" priority="4">
      <formula>AND(#REF!=75,#REF!=65,#REF!=20)</formula>
    </cfRule>
  </conditionalFormatting>
  <conditionalFormatting sqref="C13">
    <cfRule type="expression" dxfId="13" priority="3">
      <formula>AND(#REF!=75,#REF!=65,#REF!=20)</formula>
    </cfRule>
  </conditionalFormatting>
  <conditionalFormatting sqref="C14">
    <cfRule type="expression" dxfId="12" priority="2">
      <formula>AND(#REF!=75,#REF!=65,#REF!=20)</formula>
    </cfRule>
  </conditionalFormatting>
  <dataValidations count="4">
    <dataValidation type="whole" allowBlank="1" showInputMessage="1" showErrorMessage="1" sqref="C14" xr:uid="{00000000-0002-0000-0800-000000000000}">
      <formula1>5</formula1>
      <formula2>25</formula2>
    </dataValidation>
    <dataValidation type="whole" allowBlank="1" showInputMessage="1" showErrorMessage="1" sqref="C13" xr:uid="{00000000-0002-0000-0800-000001000000}">
      <formula1>10</formula1>
      <formula2>100</formula2>
    </dataValidation>
    <dataValidation type="whole" allowBlank="1" showInputMessage="1" showErrorMessage="1" sqref="C12" xr:uid="{00000000-0002-0000-0800-000002000000}">
      <formula1>20</formula1>
      <formula2>110</formula2>
    </dataValidation>
    <dataValidation type="list" allowBlank="1" showInputMessage="1" showErrorMessage="1" sqref="C11" xr:uid="{00000000-0002-0000-0800-000003000000}">
      <formula1>$C$3:$C$9</formula1>
    </dataValidation>
  </dataValidations>
  <pageMargins left="0.39370078740157483" right="0.70866141732283472" top="0.47244094488188981" bottom="0.55118110236220474" header="0.31496062992125984" footer="0.31496062992125984"/>
  <pageSetup paperSize="9" scale="72" orientation="landscape" r:id="rId1"/>
  <headerFooter>
    <oddFooter>&amp;C&amp;G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Mappa</vt:lpstr>
      <vt:lpstr>DB</vt:lpstr>
      <vt:lpstr>Ricerca</vt:lpstr>
      <vt:lpstr>Radel Horizontal</vt:lpstr>
      <vt:lpstr>--TUTTI--</vt:lpstr>
      <vt:lpstr>Radel Vertical</vt:lpstr>
      <vt:lpstr>Linear Horizonal</vt:lpstr>
      <vt:lpstr>Linear Vertical</vt:lpstr>
      <vt:lpstr>Safe Touch Horizontal</vt:lpstr>
      <vt:lpstr>Safe Touch Vertical</vt:lpstr>
      <vt:lpstr>TUTTI_VERT</vt:lpstr>
      <vt:lpstr>'Linear Horizonal'!Print_Area</vt:lpstr>
      <vt:lpstr>'Linear Vertical'!Print_Area</vt:lpstr>
      <vt:lpstr>'Radel Horizontal'!Print_Area</vt:lpstr>
      <vt:lpstr>'Radel Vertical'!Print_Area</vt:lpstr>
      <vt:lpstr>Ricerca!Print_Area</vt:lpstr>
      <vt:lpstr>'Safe Touch Horizontal'!Print_Area</vt:lpstr>
      <vt:lpstr>'Safe Touch Vertical'!Print_Area</vt:lpstr>
      <vt:lpstr>Mappa!Print_Titles</vt:lpstr>
      <vt:lpstr>'--TUTTI--'!Print_Titles</vt:lpstr>
      <vt:lpstr>TUTTI_VERT!Print_Titles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pavaninm</dc:creator>
  <cp:lastModifiedBy>Amanda Tyson</cp:lastModifiedBy>
  <cp:lastPrinted>2018-01-21T22:18:02Z</cp:lastPrinted>
  <dcterms:created xsi:type="dcterms:W3CDTF">2016-03-08T13:58:59Z</dcterms:created>
  <dcterms:modified xsi:type="dcterms:W3CDTF">2020-11-25T00:17:54Z</dcterms:modified>
</cp:coreProperties>
</file>